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ing Detail" sheetId="1" state="visible" r:id="rId3"/>
    <sheet name="Aging 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<sst xmlns="http://schemas.openxmlformats.org/spreadsheetml/2006/main" count="90" uniqueCount="70">
  <si>
    <t xml:space="preserve">SKU</t>
  </si>
  <si>
    <t xml:space="preserve">Item Name</t>
  </si>
  <si>
    <t xml:space="preserve">Category</t>
  </si>
  <si>
    <t xml:space="preserve">Supplier</t>
  </si>
  <si>
    <t xml:space="preserve">Receipt Date</t>
  </si>
  <si>
    <t xml:space="preserve">Qty Received</t>
  </si>
  <si>
    <t xml:space="preserve">Qty Remaining</t>
  </si>
  <si>
    <t xml:space="preserve">Unit Cost ($)</t>
  </si>
  <si>
    <t xml:space="preserve">Total Value ($)</t>
  </si>
  <si>
    <t xml:space="preserve">Days in Stock</t>
  </si>
  <si>
    <t xml:space="preserve">Aging Bucket</t>
  </si>
  <si>
    <t xml:space="preserve">Monthly Carrying Cost ($)</t>
  </si>
  <si>
    <t xml:space="preserve">Action</t>
  </si>
  <si>
    <t xml:space="preserve">SKU-001</t>
  </si>
  <si>
    <t xml:space="preserve">Widget A</t>
  </si>
  <si>
    <t xml:space="preserve">Parts</t>
  </si>
  <si>
    <t xml:space="preserve">Acme Corp</t>
  </si>
  <si>
    <t xml:space="preserve">2024-06-15</t>
  </si>
  <si>
    <t xml:space="preserve">SKU-015</t>
  </si>
  <si>
    <t xml:space="preserve">Old Motor v1</t>
  </si>
  <si>
    <t xml:space="preserve">Components</t>
  </si>
  <si>
    <t xml:space="preserve">MechParts</t>
  </si>
  <si>
    <t xml:space="preserve">2024-05-01</t>
  </si>
  <si>
    <t xml:space="preserve">SKU-022</t>
  </si>
  <si>
    <t xml:space="preserve">Legacy Connector</t>
  </si>
  <si>
    <t xml:space="preserve">ElecSupply</t>
  </si>
  <si>
    <t xml:space="preserve">2024-06-20</t>
  </si>
  <si>
    <t xml:space="preserve">SKU-003</t>
  </si>
  <si>
    <t xml:space="preserve">Packaging Box L</t>
  </si>
  <si>
    <t xml:space="preserve">Packaging</t>
  </si>
  <si>
    <t xml:space="preserve">BoxCo</t>
  </si>
  <si>
    <t xml:space="preserve">2024-10-15</t>
  </si>
  <si>
    <t xml:space="preserve">SKU-031</t>
  </si>
  <si>
    <t xml:space="preserve">Foam Type B</t>
  </si>
  <si>
    <t xml:space="preserve">2024-09-01</t>
  </si>
  <si>
    <t xml:space="preserve">SKU-044</t>
  </si>
  <si>
    <t xml:space="preserve">Switch Assembly</t>
  </si>
  <si>
    <t xml:space="preserve">2024-04-10</t>
  </si>
  <si>
    <t xml:space="preserve">SKU-051</t>
  </si>
  <si>
    <t xml:space="preserve">Label Roll 2in</t>
  </si>
  <si>
    <t xml:space="preserve">LabelPro</t>
  </si>
  <si>
    <t xml:space="preserve">2024-11-05</t>
  </si>
  <si>
    <t xml:space="preserve">SKU-063</t>
  </si>
  <si>
    <t xml:space="preserve">Bracket Steel</t>
  </si>
  <si>
    <t xml:space="preserve">2024-09-15</t>
  </si>
  <si>
    <t xml:space="preserve">SKU-078</t>
  </si>
  <si>
    <t xml:space="preserve">Cable 2m Blue</t>
  </si>
  <si>
    <t xml:space="preserve">2024-08-01</t>
  </si>
  <si>
    <t xml:space="preserve">SKU-011</t>
  </si>
  <si>
    <t xml:space="preserve">Screw M4x10</t>
  </si>
  <si>
    <t xml:space="preserve">Fasteners</t>
  </si>
  <si>
    <t xml:space="preserve">FastenerWorld</t>
  </si>
  <si>
    <t xml:space="preserve">2024-12-01</t>
  </si>
  <si>
    <t xml:space="preserve">SKU-092</t>
  </si>
  <si>
    <t xml:space="preserve">Tape Roll</t>
  </si>
  <si>
    <t xml:space="preserve">2024-12-15</t>
  </si>
  <si>
    <t xml:space="preserve">SKU-008</t>
  </si>
  <si>
    <t xml:space="preserve">Bearing 608ZZ</t>
  </si>
  <si>
    <t xml:space="preserve">2024-11-11</t>
  </si>
  <si>
    <t xml:space="preserve">📦  STOCK AGING SUMMARY REPORT</t>
  </si>
  <si>
    <t xml:space="preserve">0-30 Days</t>
  </si>
  <si>
    <t xml:space="preserve">31-60 Days</t>
  </si>
  <si>
    <t xml:space="preserve">61-90 Days</t>
  </si>
  <si>
    <t xml:space="preserve">90+ Days</t>
  </si>
  <si>
    <t xml:space="preserve">Value by Aging Bucket &amp; Category</t>
  </si>
  <si>
    <t xml:space="preserve">0-30 Days ($)</t>
  </si>
  <si>
    <t xml:space="preserve">31-60 Days ($)</t>
  </si>
  <si>
    <t xml:space="preserve">61-90 Days ($)</t>
  </si>
  <si>
    <t xml:space="preserve">90+ Days ($)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</si>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</sst>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"/>
    <numFmt numFmtId="167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20"/>
      <color rgb="FF0F172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F172A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A1628"/>
        <bgColor rgb="FF0F172A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16A34A"/>
        <bgColor rgb="FF0EA5A0"/>
      </patternFill>
    </fill>
    <fill>
      <patternFill patternType="solid">
        <fgColor rgb="FFD97706"/>
        <bgColor rgb="FFFF9900"/>
      </patternFill>
    </fill>
    <fill>
      <patternFill patternType="solid">
        <fgColor rgb="FFC2410C"/>
        <bgColor rgb="FFDC2626"/>
      </patternFill>
    </fill>
    <fill>
      <patternFill patternType="solid">
        <fgColor rgb="FFDC2626"/>
        <bgColor rgb="FFC2410C"/>
      </patternFill>
    </fill>
    <fill>
      <patternFill patternType="solid">
        <fgColor rgb="FF0EA5A0"/>
        <bgColor rgb="FF16A34A"/>
      </patternFill>
    </fill>
    <fill>
      <patternFill patternType="solid">
        <fgColor rgb="FF1E293B"/>
        <bgColor rgb="FF0F172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DC2626"/>
        <sz val="10"/>
      </font>
      <fill>
        <patternFill>
          <bgColor rgb="FFFEE2E2"/>
        </patternFill>
      </fill>
    </dxf>
    <dxf>
      <font>
        <name val="Arial"/>
        <charset val="1"/>
        <family val="0"/>
        <b val="1"/>
        <color rgb="FFD97706"/>
        <sz val="10"/>
      </font>
      <fill>
        <patternFill>
          <bgColor rgb="FFFEF3C7"/>
        </patternFill>
      </fill>
    </dxf>
    <dxf>
      <font>
        <name val="Arial"/>
        <charset val="1"/>
        <family val="0"/>
        <b val="1"/>
        <color rgb="FF854D0E"/>
        <sz val="10"/>
      </font>
      <fill>
        <patternFill>
          <bgColor rgb="FFFEF9C3"/>
        </patternFill>
      </fill>
    </dxf>
    <dxf>
      <font>
        <name val="Arial"/>
        <charset val="1"/>
        <family val="0"/>
        <b val="1"/>
        <color rgb="FF16A34A"/>
        <sz val="10"/>
      </font>
      <fill>
        <patternFill>
          <bgColor rgb="FFDCFCE7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A5A0"/>
      <rgbColor rgb="FFC0C0C0"/>
      <rgbColor rgb="FF808080"/>
      <rgbColor rgb="FF9999FF"/>
      <rgbColor rgb="FFC2410C"/>
      <rgbColor rgb="FFFEF9C3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EF3C7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D97706"/>
      <rgbColor rgb="FF666699"/>
      <rgbColor rgb="FF969696"/>
      <rgbColor rgb="FF0F172A"/>
      <rgbColor rgb="FF16A34A"/>
      <rgbColor rgb="FF0A1628"/>
      <rgbColor rgb="FF333300"/>
      <rgbColor rgb="FF854D0E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8" min="5" style="0" width="13"/>
    <col collapsed="false" customWidth="true" hidden="false" outlineLevel="0" max="9" min="9" style="0" width="14"/>
    <col collapsed="false" customWidth="true" hidden="false" outlineLevel="0" max="10" min="10" style="0" width="13"/>
    <col collapsed="false" customWidth="true" hidden="false" outlineLevel="0" max="11" min="11" style="0" width="14"/>
    <col collapsed="false" customWidth="true" hidden="false" outlineLevel="0" max="13" min="12" style="0" width="20"/>
  </cols>
  <sheetData>
    <row r="1" customFormat="false" ht="36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21.75" hidden="false" customHeight="true" outlineLevel="0" collapsed="false">
      <c r="A2" s="2" t="s">
        <v>13</v>
      </c>
      <c r="B2" s="2" t="s">
        <v>14</v>
      </c>
      <c r="C2" s="2" t="s">
        <v>15</v>
      </c>
      <c r="D2" s="2" t="s">
        <v>16</v>
      </c>
      <c r="E2" s="3" t="s">
        <v>17</v>
      </c>
      <c r="F2" s="3" t="n">
        <v>500</v>
      </c>
      <c r="G2" s="3" t="n">
        <v>120</v>
      </c>
      <c r="H2" s="3" t="n">
        <v>4.5</v>
      </c>
      <c r="I2" s="4" t="n">
        <f aca="false">G2*H2</f>
        <v>540</v>
      </c>
      <c r="J2" s="5" t="n">
        <f aca="true">TODAY()-DATEVALUE(E2)</f>
        <v>702</v>
      </c>
      <c r="K2" s="3" t="str">
        <f aca="false">IF(J2&gt;=90,"90+ Days",IF(J2&gt;=61,"61-90 Days",IF(J2&gt;=31,"31-60 Days","0-30 Days")))</f>
        <v>90+ Days</v>
      </c>
      <c r="L2" s="4" t="n">
        <f aca="false">I2*0.02</f>
        <v>10.8</v>
      </c>
      <c r="M2" s="2" t="str">
        <f aca="false">IF(J2&gt;=90,"Liquidate",IF(J2&gt;=61,"Discount",IF(J2&gt;=31,"Monitor","Active")))</f>
        <v>Liquidate</v>
      </c>
    </row>
    <row r="3" customFormat="false" ht="21.75" hidden="false" customHeight="true" outlineLevel="0" collapsed="false">
      <c r="A3" s="6" t="s">
        <v>18</v>
      </c>
      <c r="B3" s="6" t="s">
        <v>19</v>
      </c>
      <c r="C3" s="6" t="s">
        <v>20</v>
      </c>
      <c r="D3" s="6" t="s">
        <v>21</v>
      </c>
      <c r="E3" s="7" t="s">
        <v>22</v>
      </c>
      <c r="F3" s="7" t="n">
        <v>50</v>
      </c>
      <c r="G3" s="7" t="n">
        <v>12</v>
      </c>
      <c r="H3" s="7" t="n">
        <v>67.5</v>
      </c>
      <c r="I3" s="8" t="n">
        <f aca="false">G3*H3</f>
        <v>810</v>
      </c>
      <c r="J3" s="9" t="n">
        <f aca="true">TODAY()-DATEVALUE(E3)</f>
        <v>747</v>
      </c>
      <c r="K3" s="7" t="str">
        <f aca="false">IF(J3&gt;=90,"90+ Days",IF(J3&gt;=61,"61-90 Days",IF(J3&gt;=31,"31-60 Days","0-30 Days")))</f>
        <v>90+ Days</v>
      </c>
      <c r="L3" s="8" t="n">
        <f aca="false">I3*0.02</f>
        <v>16.2</v>
      </c>
      <c r="M3" s="6" t="str">
        <f aca="false">IF(J3&gt;=90,"Liquidate",IF(J3&gt;=61,"Discount",IF(J3&gt;=31,"Monitor","Active")))</f>
        <v>Liquidate</v>
      </c>
    </row>
    <row r="4" customFormat="false" ht="21.75" hidden="false" customHeight="true" outlineLevel="0" collapsed="false">
      <c r="A4" s="2" t="s">
        <v>23</v>
      </c>
      <c r="B4" s="2" t="s">
        <v>24</v>
      </c>
      <c r="C4" s="2" t="s">
        <v>20</v>
      </c>
      <c r="D4" s="2" t="s">
        <v>25</v>
      </c>
      <c r="E4" s="3" t="s">
        <v>26</v>
      </c>
      <c r="F4" s="3" t="n">
        <v>200</v>
      </c>
      <c r="G4" s="3" t="n">
        <v>45</v>
      </c>
      <c r="H4" s="3" t="n">
        <v>3.2</v>
      </c>
      <c r="I4" s="4" t="n">
        <f aca="false">G4*H4</f>
        <v>144</v>
      </c>
      <c r="J4" s="5" t="n">
        <f aca="true">TODAY()-DATEVALUE(E4)</f>
        <v>697</v>
      </c>
      <c r="K4" s="3" t="str">
        <f aca="false">IF(J4&gt;=90,"90+ Days",IF(J4&gt;=61,"61-90 Days",IF(J4&gt;=31,"31-60 Days","0-30 Days")))</f>
        <v>90+ Days</v>
      </c>
      <c r="L4" s="4" t="n">
        <f aca="false">I4*0.02</f>
        <v>2.88</v>
      </c>
      <c r="M4" s="2" t="str">
        <f aca="false">IF(J4&gt;=90,"Liquidate",IF(J4&gt;=61,"Discount",IF(J4&gt;=31,"Monitor","Active")))</f>
        <v>Liquidate</v>
      </c>
    </row>
    <row r="5" customFormat="false" ht="21.75" hidden="false" customHeight="true" outlineLevel="0" collapsed="false">
      <c r="A5" s="6" t="s">
        <v>27</v>
      </c>
      <c r="B5" s="6" t="s">
        <v>28</v>
      </c>
      <c r="C5" s="6" t="s">
        <v>29</v>
      </c>
      <c r="D5" s="6" t="s">
        <v>30</v>
      </c>
      <c r="E5" s="7" t="s">
        <v>31</v>
      </c>
      <c r="F5" s="7" t="n">
        <v>1000</v>
      </c>
      <c r="G5" s="7" t="n">
        <v>450</v>
      </c>
      <c r="H5" s="7" t="n">
        <v>1.2</v>
      </c>
      <c r="I5" s="8" t="n">
        <f aca="false">G5*H5</f>
        <v>540</v>
      </c>
      <c r="J5" s="9" t="n">
        <f aca="true">TODAY()-DATEVALUE(E5)</f>
        <v>580</v>
      </c>
      <c r="K5" s="7" t="str">
        <f aca="false">IF(J5&gt;=90,"90+ Days",IF(J5&gt;=61,"61-90 Days",IF(J5&gt;=31,"31-60 Days","0-30 Days")))</f>
        <v>90+ Days</v>
      </c>
      <c r="L5" s="8" t="n">
        <f aca="false">I5*0.02</f>
        <v>10.8</v>
      </c>
      <c r="M5" s="6" t="str">
        <f aca="false">IF(J5&gt;=90,"Liquidate",IF(J5&gt;=61,"Discount",IF(J5&gt;=31,"Monitor","Active")))</f>
        <v>Liquidate</v>
      </c>
    </row>
    <row r="6" customFormat="false" ht="21.75" hidden="false" customHeight="true" outlineLevel="0" collapsed="false">
      <c r="A6" s="2" t="s">
        <v>32</v>
      </c>
      <c r="B6" s="2" t="s">
        <v>33</v>
      </c>
      <c r="C6" s="2" t="s">
        <v>29</v>
      </c>
      <c r="D6" s="2" t="s">
        <v>30</v>
      </c>
      <c r="E6" s="3" t="s">
        <v>34</v>
      </c>
      <c r="F6" s="3" t="n">
        <v>500</v>
      </c>
      <c r="G6" s="3" t="n">
        <v>200</v>
      </c>
      <c r="H6" s="3" t="n">
        <v>0.65</v>
      </c>
      <c r="I6" s="4" t="n">
        <f aca="false">G6*H6</f>
        <v>130</v>
      </c>
      <c r="J6" s="5" t="n">
        <f aca="true">TODAY()-DATEVALUE(E6)</f>
        <v>624</v>
      </c>
      <c r="K6" s="3" t="str">
        <f aca="false">IF(J6&gt;=90,"90+ Days",IF(J6&gt;=61,"61-90 Days",IF(J6&gt;=31,"31-60 Days","0-30 Days")))</f>
        <v>90+ Days</v>
      </c>
      <c r="L6" s="4" t="n">
        <f aca="false">I6*0.02</f>
        <v>2.6</v>
      </c>
      <c r="M6" s="2" t="str">
        <f aca="false">IF(J6&gt;=90,"Liquidate",IF(J6&gt;=61,"Discount",IF(J6&gt;=31,"Monitor","Active")))</f>
        <v>Liquidate</v>
      </c>
    </row>
    <row r="7" customFormat="false" ht="21.75" hidden="false" customHeight="true" outlineLevel="0" collapsed="false">
      <c r="A7" s="6" t="s">
        <v>35</v>
      </c>
      <c r="B7" s="6" t="s">
        <v>36</v>
      </c>
      <c r="C7" s="6" t="s">
        <v>20</v>
      </c>
      <c r="D7" s="6" t="s">
        <v>21</v>
      </c>
      <c r="E7" s="7" t="s">
        <v>37</v>
      </c>
      <c r="F7" s="7" t="n">
        <v>30</v>
      </c>
      <c r="G7" s="7" t="n">
        <v>8</v>
      </c>
      <c r="H7" s="7" t="n">
        <v>112</v>
      </c>
      <c r="I7" s="8" t="n">
        <f aca="false">G7*H7</f>
        <v>896</v>
      </c>
      <c r="J7" s="9" t="n">
        <f aca="true">TODAY()-DATEVALUE(E7)</f>
        <v>768</v>
      </c>
      <c r="K7" s="7" t="str">
        <f aca="false">IF(J7&gt;=90,"90+ Days",IF(J7&gt;=61,"61-90 Days",IF(J7&gt;=31,"31-60 Days","0-30 Days")))</f>
        <v>90+ Days</v>
      </c>
      <c r="L7" s="8" t="n">
        <f aca="false">I7*0.02</f>
        <v>17.92</v>
      </c>
      <c r="M7" s="6" t="str">
        <f aca="false">IF(J7&gt;=90,"Liquidate",IF(J7&gt;=61,"Discount",IF(J7&gt;=31,"Monitor","Active")))</f>
        <v>Liquidate</v>
      </c>
    </row>
    <row r="8" customFormat="false" ht="21.75" hidden="false" customHeight="true" outlineLevel="0" collapsed="false">
      <c r="A8" s="2" t="s">
        <v>38</v>
      </c>
      <c r="B8" s="2" t="s">
        <v>39</v>
      </c>
      <c r="C8" s="2" t="s">
        <v>29</v>
      </c>
      <c r="D8" s="2" t="s">
        <v>40</v>
      </c>
      <c r="E8" s="3" t="s">
        <v>41</v>
      </c>
      <c r="F8" s="3" t="n">
        <v>100</v>
      </c>
      <c r="G8" s="3" t="n">
        <v>60</v>
      </c>
      <c r="H8" s="3" t="n">
        <v>8.5</v>
      </c>
      <c r="I8" s="4" t="n">
        <f aca="false">G8*H8</f>
        <v>510</v>
      </c>
      <c r="J8" s="5" t="n">
        <f aca="true">TODAY()-DATEVALUE(E8)</f>
        <v>559</v>
      </c>
      <c r="K8" s="3" t="str">
        <f aca="false">IF(J8&gt;=90,"90+ Days",IF(J8&gt;=61,"61-90 Days",IF(J8&gt;=31,"31-60 Days","0-30 Days")))</f>
        <v>90+ Days</v>
      </c>
      <c r="L8" s="4" t="n">
        <f aca="false">I8*0.02</f>
        <v>10.2</v>
      </c>
      <c r="M8" s="2" t="str">
        <f aca="false">IF(J8&gt;=90,"Liquidate",IF(J8&gt;=61,"Discount",IF(J8&gt;=31,"Monitor","Active")))</f>
        <v>Liquidate</v>
      </c>
    </row>
    <row r="9" customFormat="false" ht="21.75" hidden="false" customHeight="true" outlineLevel="0" collapsed="false">
      <c r="A9" s="6" t="s">
        <v>42</v>
      </c>
      <c r="B9" s="6" t="s">
        <v>43</v>
      </c>
      <c r="C9" s="6" t="s">
        <v>20</v>
      </c>
      <c r="D9" s="6" t="s">
        <v>21</v>
      </c>
      <c r="E9" s="7" t="s">
        <v>44</v>
      </c>
      <c r="F9" s="7" t="n">
        <v>80</v>
      </c>
      <c r="G9" s="7" t="n">
        <v>35</v>
      </c>
      <c r="H9" s="7" t="n">
        <v>5.8</v>
      </c>
      <c r="I9" s="8" t="n">
        <f aca="false">G9*H9</f>
        <v>203</v>
      </c>
      <c r="J9" s="9" t="n">
        <f aca="true">TODAY()-DATEVALUE(E9)</f>
        <v>610</v>
      </c>
      <c r="K9" s="7" t="str">
        <f aca="false">IF(J9&gt;=90,"90+ Days",IF(J9&gt;=61,"61-90 Days",IF(J9&gt;=31,"31-60 Days","0-30 Days")))</f>
        <v>90+ Days</v>
      </c>
      <c r="L9" s="8" t="n">
        <f aca="false">I9*0.02</f>
        <v>4.06</v>
      </c>
      <c r="M9" s="6" t="str">
        <f aca="false">IF(J9&gt;=90,"Liquidate",IF(J9&gt;=61,"Discount",IF(J9&gt;=31,"Monitor","Active")))</f>
        <v>Liquidate</v>
      </c>
    </row>
    <row r="10" customFormat="false" ht="21.75" hidden="false" customHeight="true" outlineLevel="0" collapsed="false">
      <c r="A10" s="2" t="s">
        <v>45</v>
      </c>
      <c r="B10" s="2" t="s">
        <v>46</v>
      </c>
      <c r="C10" s="2" t="s">
        <v>20</v>
      </c>
      <c r="D10" s="2" t="s">
        <v>25</v>
      </c>
      <c r="E10" s="3" t="s">
        <v>47</v>
      </c>
      <c r="F10" s="3" t="n">
        <v>60</v>
      </c>
      <c r="G10" s="3" t="n">
        <v>22</v>
      </c>
      <c r="H10" s="3" t="n">
        <v>6.2</v>
      </c>
      <c r="I10" s="4" t="n">
        <f aca="false">G10*H10</f>
        <v>136.4</v>
      </c>
      <c r="J10" s="5" t="n">
        <f aca="true">TODAY()-DATEVALUE(E10)</f>
        <v>655</v>
      </c>
      <c r="K10" s="3" t="str">
        <f aca="false">IF(J10&gt;=90,"90+ Days",IF(J10&gt;=61,"61-90 Days",IF(J10&gt;=31,"31-60 Days","0-30 Days")))</f>
        <v>90+ Days</v>
      </c>
      <c r="L10" s="4" t="n">
        <f aca="false">I10*0.02</f>
        <v>2.728</v>
      </c>
      <c r="M10" s="2" t="str">
        <f aca="false">IF(J10&gt;=90,"Liquidate",IF(J10&gt;=61,"Discount",IF(J10&gt;=31,"Monitor","Active")))</f>
        <v>Liquidate</v>
      </c>
    </row>
    <row r="11" customFormat="false" ht="21.75" hidden="false" customHeight="true" outlineLevel="0" collapsed="false">
      <c r="A11" s="6" t="s">
        <v>48</v>
      </c>
      <c r="B11" s="6" t="s">
        <v>49</v>
      </c>
      <c r="C11" s="6" t="s">
        <v>50</v>
      </c>
      <c r="D11" s="6" t="s">
        <v>51</v>
      </c>
      <c r="E11" s="7" t="s">
        <v>52</v>
      </c>
      <c r="F11" s="7" t="n">
        <v>2000</v>
      </c>
      <c r="G11" s="7" t="n">
        <v>900</v>
      </c>
      <c r="H11" s="7" t="n">
        <v>1.5</v>
      </c>
      <c r="I11" s="8" t="n">
        <f aca="false">G11*H11</f>
        <v>1350</v>
      </c>
      <c r="J11" s="9" t="n">
        <f aca="true">TODAY()-DATEVALUE(E11)</f>
        <v>533</v>
      </c>
      <c r="K11" s="7" t="str">
        <f aca="false">IF(J11&gt;=90,"90+ Days",IF(J11&gt;=61,"61-90 Days",IF(J11&gt;=31,"31-60 Days","0-30 Days")))</f>
        <v>90+ Days</v>
      </c>
      <c r="L11" s="8" t="n">
        <f aca="false">I11*0.02</f>
        <v>27</v>
      </c>
      <c r="M11" s="6" t="str">
        <f aca="false">IF(J11&gt;=90,"Liquidate",IF(J11&gt;=61,"Discount",IF(J11&gt;=31,"Monitor","Active")))</f>
        <v>Liquidate</v>
      </c>
    </row>
    <row r="12" customFormat="false" ht="21.75" hidden="false" customHeight="true" outlineLevel="0" collapsed="false">
      <c r="A12" s="2" t="s">
        <v>53</v>
      </c>
      <c r="B12" s="2" t="s">
        <v>54</v>
      </c>
      <c r="C12" s="2" t="s">
        <v>29</v>
      </c>
      <c r="D12" s="2" t="s">
        <v>30</v>
      </c>
      <c r="E12" s="3" t="s">
        <v>55</v>
      </c>
      <c r="F12" s="3" t="n">
        <v>500</v>
      </c>
      <c r="G12" s="3" t="n">
        <v>500</v>
      </c>
      <c r="H12" s="3" t="n">
        <v>0.45</v>
      </c>
      <c r="I12" s="4" t="n">
        <f aca="false">G12*H12</f>
        <v>225</v>
      </c>
      <c r="J12" s="5" t="n">
        <f aca="true">TODAY()-DATEVALUE(E12)</f>
        <v>519</v>
      </c>
      <c r="K12" s="3" t="str">
        <f aca="false">IF(J12&gt;=90,"90+ Days",IF(J12&gt;=61,"61-90 Days",IF(J12&gt;=31,"31-60 Days","0-30 Days")))</f>
        <v>90+ Days</v>
      </c>
      <c r="L12" s="4" t="n">
        <f aca="false">I12*0.02</f>
        <v>4.5</v>
      </c>
      <c r="M12" s="2" t="str">
        <f aca="false">IF(J12&gt;=90,"Liquidate",IF(J12&gt;=61,"Discount",IF(J12&gt;=31,"Monitor","Active")))</f>
        <v>Liquidate</v>
      </c>
    </row>
    <row r="13" customFormat="false" ht="21.75" hidden="false" customHeight="true" outlineLevel="0" collapsed="false">
      <c r="A13" s="6" t="s">
        <v>56</v>
      </c>
      <c r="B13" s="6" t="s">
        <v>57</v>
      </c>
      <c r="C13" s="6" t="s">
        <v>20</v>
      </c>
      <c r="D13" s="6" t="s">
        <v>21</v>
      </c>
      <c r="E13" s="7" t="s">
        <v>58</v>
      </c>
      <c r="F13" s="7" t="n">
        <v>150</v>
      </c>
      <c r="G13" s="7" t="n">
        <v>65</v>
      </c>
      <c r="H13" s="7" t="n">
        <v>2.1</v>
      </c>
      <c r="I13" s="8" t="n">
        <f aca="false">G13*H13</f>
        <v>136.5</v>
      </c>
      <c r="J13" s="9" t="n">
        <f aca="true">TODAY()-DATEVALUE(E13)</f>
        <v>553</v>
      </c>
      <c r="K13" s="7" t="str">
        <f aca="false">IF(J13&gt;=90,"90+ Days",IF(J13&gt;=61,"61-90 Days",IF(J13&gt;=31,"31-60 Days","0-30 Days")))</f>
        <v>90+ Days</v>
      </c>
      <c r="L13" s="8" t="n">
        <f aca="false">I13*0.02</f>
        <v>2.73</v>
      </c>
      <c r="M13" s="6" t="str">
        <f aca="false">IF(J13&gt;=90,"Liquidate",IF(J13&gt;=61,"Discount",IF(J13&gt;=31,"Monitor","Active")))</f>
        <v>Liquidate</v>
      </c>
    </row>
  </sheetData>
  <conditionalFormatting sqref="K2:K13">
    <cfRule type="expression" priority="2" aboveAverage="0" equalAverage="0" bottom="0" percent="0" rank="0" text="" dxfId="0">
      <formula>K2="90+ Days"</formula>
    </cfRule>
    <cfRule type="expression" priority="3" aboveAverage="0" equalAverage="0" bottom="0" percent="0" rank="0" text="" dxfId="1">
      <formula>K2="61-90 Days"</formula>
    </cfRule>
    <cfRule type="expression" priority="4" aboveAverage="0" equalAverage="0" bottom="0" percent="0" rank="0" text="" dxfId="2">
      <formula>K2="31-60 Days"</formula>
    </cfRule>
    <cfRule type="expression" priority="5" aboveAverage="0" equalAverage="0" bottom="0" percent="0" rank="0" text="" dxfId="3">
      <formula>K2="0-30 Days"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7" min="3" style="0" width="14"/>
    <col collapsed="false" customWidth="true" hidden="false" outlineLevel="0" max="13" min="8" style="0" width="10"/>
  </cols>
  <sheetData>
    <row r="2" customFormat="false" ht="42" hidden="false" customHeight="true" outlineLevel="0" collapsed="false">
      <c r="B2" s="10" t="s">
        <v>59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4" customFormat="false" ht="21.75" hidden="false" customHeight="true" outlineLevel="0" collapsed="false">
      <c r="B4" s="11" t="s">
        <v>60</v>
      </c>
      <c r="C4" s="11"/>
      <c r="D4" s="11"/>
      <c r="E4" s="12" t="s">
        <v>61</v>
      </c>
      <c r="F4" s="12"/>
      <c r="G4" s="12"/>
      <c r="H4" s="13" t="s">
        <v>62</v>
      </c>
      <c r="I4" s="13"/>
      <c r="J4" s="13"/>
      <c r="K4" s="14" t="s">
        <v>63</v>
      </c>
      <c r="L4" s="14"/>
      <c r="M4" s="14"/>
    </row>
    <row r="5" customFormat="false" ht="36" hidden="false" customHeight="true" outlineLevel="0" collapsed="false">
      <c r="B5" s="15" t="n">
        <f aca="false">COUNTIF('Aging Detail'!K2:K1000,"0-30 Days")</f>
        <v>0</v>
      </c>
      <c r="C5" s="15"/>
      <c r="D5" s="15"/>
      <c r="E5" s="15" t="n">
        <f aca="false">COUNTIF('Aging Detail'!K2:K1000,"31-60 Days")</f>
        <v>0</v>
      </c>
      <c r="F5" s="15"/>
      <c r="G5" s="15"/>
      <c r="H5" s="15" t="n">
        <f aca="false">COUNTIF('Aging Detail'!K2:K1000,"61-90 Days")</f>
        <v>0</v>
      </c>
      <c r="I5" s="15"/>
      <c r="J5" s="15"/>
      <c r="K5" s="15" t="n">
        <f aca="false">COUNTIF('Aging Detail'!K2:K1000,"90+ Days")</f>
        <v>12</v>
      </c>
      <c r="L5" s="15"/>
      <c r="M5" s="15"/>
    </row>
    <row r="7" customFormat="false" ht="21.75" hidden="false" customHeight="true" outlineLevel="0" collapsed="false">
      <c r="B7" s="16" t="s">
        <v>64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customFormat="false" ht="27.75" hidden="false" customHeight="true" outlineLevel="0" collapsed="false">
      <c r="B8" s="17" t="s">
        <v>2</v>
      </c>
      <c r="C8" s="17" t="s">
        <v>65</v>
      </c>
      <c r="D8" s="17" t="s">
        <v>66</v>
      </c>
      <c r="E8" s="17" t="s">
        <v>67</v>
      </c>
      <c r="F8" s="17" t="s">
        <v>68</v>
      </c>
      <c r="G8" s="17" t="s">
        <v>8</v>
      </c>
    </row>
    <row r="9" customFormat="false" ht="21.75" hidden="false" customHeight="true" outlineLevel="0" collapsed="false">
      <c r="B9" s="18" t="s">
        <v>15</v>
      </c>
      <c r="C9" s="4" t="n">
        <f aca="false">SUMPRODUCT(('Aging Detail'!C2:C1000=B9)*('Aging Detail'!K2:K1000="0-30 Days")*'Aging Detail'!I2:I1000)</f>
        <v>0</v>
      </c>
      <c r="D9" s="4" t="n">
        <f aca="false">SUMPRODUCT(('Aging Detail'!C2:C1000=B9)*('Aging Detail'!K2:K1000="31-60 Days")*'Aging Detail'!I2:I1000)</f>
        <v>0</v>
      </c>
      <c r="E9" s="4" t="n">
        <f aca="false">SUMPRODUCT(('Aging Detail'!C2:C1000=B9)*('Aging Detail'!K2:K1000="61-90 Days")*'Aging Detail'!I2:I1000)</f>
        <v>0</v>
      </c>
      <c r="F9" s="4" t="n">
        <f aca="false">SUMPRODUCT(('Aging Detail'!C2:C1000=B9)*('Aging Detail'!K2:K1000="90+ Days")*'Aging Detail'!I2:I1000)</f>
        <v>540</v>
      </c>
      <c r="G9" s="19" t="n">
        <f aca="false">SUM(C9:F9)</f>
        <v>540</v>
      </c>
    </row>
    <row r="10" customFormat="false" ht="21.75" hidden="false" customHeight="true" outlineLevel="0" collapsed="false">
      <c r="B10" s="20" t="s">
        <v>29</v>
      </c>
      <c r="C10" s="8" t="n">
        <f aca="false">SUMPRODUCT(('Aging Detail'!C2:C1000=B10)*('Aging Detail'!K2:K1000="0-30 Days")*'Aging Detail'!I2:I1000)</f>
        <v>0</v>
      </c>
      <c r="D10" s="8" t="n">
        <f aca="false">SUMPRODUCT(('Aging Detail'!C2:C1000=B10)*('Aging Detail'!K2:K1000="31-60 Days")*'Aging Detail'!I2:I1000)</f>
        <v>0</v>
      </c>
      <c r="E10" s="8" t="n">
        <f aca="false">SUMPRODUCT(('Aging Detail'!C2:C1000=B10)*('Aging Detail'!K2:K1000="61-90 Days")*'Aging Detail'!I2:I1000)</f>
        <v>0</v>
      </c>
      <c r="F10" s="8" t="n">
        <f aca="false">SUMPRODUCT(('Aging Detail'!C2:C1000=B10)*('Aging Detail'!K2:K1000="90+ Days")*'Aging Detail'!I2:I1000)</f>
        <v>1405</v>
      </c>
      <c r="G10" s="21" t="n">
        <f aca="false">SUM(C10:F10)</f>
        <v>1405</v>
      </c>
    </row>
    <row r="11" customFormat="false" ht="21.75" hidden="false" customHeight="true" outlineLevel="0" collapsed="false">
      <c r="B11" s="18" t="s">
        <v>20</v>
      </c>
      <c r="C11" s="4" t="n">
        <f aca="false">SUMPRODUCT(('Aging Detail'!C2:C1000=B11)*('Aging Detail'!K2:K1000="0-30 Days")*'Aging Detail'!I2:I1000)</f>
        <v>0</v>
      </c>
      <c r="D11" s="4" t="n">
        <f aca="false">SUMPRODUCT(('Aging Detail'!C2:C1000=B11)*('Aging Detail'!K2:K1000="31-60 Days")*'Aging Detail'!I2:I1000)</f>
        <v>0</v>
      </c>
      <c r="E11" s="4" t="n">
        <f aca="false">SUMPRODUCT(('Aging Detail'!C2:C1000=B11)*('Aging Detail'!K2:K1000="61-90 Days")*'Aging Detail'!I2:I1000)</f>
        <v>0</v>
      </c>
      <c r="F11" s="4" t="n">
        <f aca="false">SUMPRODUCT(('Aging Detail'!C2:C1000=B11)*('Aging Detail'!K2:K1000="90+ Days")*'Aging Detail'!I2:I1000)</f>
        <v>2325.9</v>
      </c>
      <c r="G11" s="19" t="n">
        <f aca="false">SUM(C11:F11)</f>
        <v>2325.9</v>
      </c>
    </row>
    <row r="12" customFormat="false" ht="21.75" hidden="false" customHeight="true" outlineLevel="0" collapsed="false">
      <c r="B12" s="20" t="s">
        <v>50</v>
      </c>
      <c r="C12" s="8" t="n">
        <f aca="false">SUMPRODUCT(('Aging Detail'!C2:C1000=B12)*('Aging Detail'!K2:K1000="0-30 Days")*'Aging Detail'!I2:I1000)</f>
        <v>0</v>
      </c>
      <c r="D12" s="8" t="n">
        <f aca="false">SUMPRODUCT(('Aging Detail'!C2:C1000=B12)*('Aging Detail'!K2:K1000="31-60 Days")*'Aging Detail'!I2:I1000)</f>
        <v>0</v>
      </c>
      <c r="E12" s="8" t="n">
        <f aca="false">SUMPRODUCT(('Aging Detail'!C2:C1000=B12)*('Aging Detail'!K2:K1000="61-90 Days")*'Aging Detail'!I2:I1000)</f>
        <v>0</v>
      </c>
      <c r="F12" s="8" t="n">
        <f aca="false">SUMPRODUCT(('Aging Detail'!C2:C1000=B12)*('Aging Detail'!K2:K1000="90+ Days")*'Aging Detail'!I2:I1000)</f>
        <v>1350</v>
      </c>
      <c r="G12" s="21" t="n">
        <f aca="false">SUM(C12:F12)</f>
        <v>1350</v>
      </c>
    </row>
    <row r="13" customFormat="false" ht="25.5" hidden="false" customHeight="true" outlineLevel="0" collapsed="false">
      <c r="B13" s="22" t="s">
        <v>69</v>
      </c>
      <c r="C13" s="22" t="n">
        <f aca="false">SUM(C9:C12)</f>
        <v>0</v>
      </c>
      <c r="D13" s="22" t="n">
        <f aca="false">SUM(D9:D12)</f>
        <v>0</v>
      </c>
      <c r="E13" s="22" t="n">
        <f aca="false">SUM(E9:E12)</f>
        <v>0</v>
      </c>
      <c r="F13" s="22" t="n">
        <f aca="false">SUM(F9:F12)</f>
        <v>5620.9</v>
      </c>
      <c r="G13" s="22" t="n">
        <f aca="false">SUM(G9:G12)</f>
        <v>5620.9</v>
      </c>
    </row>
  </sheetData>
  <mergeCells count="10">
    <mergeCell ref="B2:L2"/>
    <mergeCell ref="B4:D4"/>
    <mergeCell ref="E4:G4"/>
    <mergeCell ref="H4:J4"/>
    <mergeCell ref="K4:M4"/>
    <mergeCell ref="B5:D5"/>
    <mergeCell ref="E5:G5"/>
    <mergeCell ref="H5:J5"/>
    <mergeCell ref="K5:M5"/>
    <mergeCell ref="B7:L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2026-05-18T21:46:27Z</dcterms:created>
  <dc:creator>openpyxl</dc:creator>
  <dc:description/>
  <dc:language>en-US</dc:language>
  <cp:lastModifiedBy/>
  <dcterms:modified xsi:type="dcterms:W3CDTF">2026-05-18T21:46:27Z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