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3"/>
    <sheet name="Comparison" sheetId="2" state="visible" r:id="rId4"/>
    <sheet name="HTS Referenc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<sst xmlns="http://schemas.openxmlformats.org/spreadsheetml/2006/main" count="195" uniqueCount="153">
  <si>
    <t xml:space="preserve">🌊  US Import Landed Cost Calculator</t>
  </si>
  <si>
    <t xml:space="preserve">ExcelOps · getexcelops.com</t>
  </si>
  <si>
    <t xml:space="preserve">  ① PRODUCT INFORMATION</t>
  </si>
  <si>
    <t xml:space="preserve">Product Name / Description</t>
  </si>
  <si>
    <t xml:space="preserve">My Product</t>
  </si>
  <si>
    <t xml:space="preserve">SKU / Part Number</t>
  </si>
  <si>
    <t xml:space="preserve">SKU-001</t>
  </si>
  <si>
    <t xml:space="preserve">Country of Origin</t>
  </si>
  <si>
    <t xml:space="preserve">China</t>
  </si>
  <si>
    <t xml:space="preserve">HTS Code (10-digit)</t>
  </si>
  <si>
    <t xml:space="preserve">6217.90.9050</t>
  </si>
  <si>
    <t xml:space="preserve">Order Quantity (units)</t>
  </si>
  <si>
    <t xml:space="preserve">units</t>
  </si>
  <si>
    <t xml:space="preserve">Supplier Unit Price</t>
  </si>
  <si>
    <t xml:space="preserve">USD</t>
  </si>
  <si>
    <t xml:space="preserve">Incoterm</t>
  </si>
  <si>
    <t xml:space="preserve">FOB</t>
  </si>
  <si>
    <t xml:space="preserve">Currency Exchange Rate</t>
  </si>
  <si>
    <t xml:space="preserve">USD/USD</t>
  </si>
  <si>
    <t xml:space="preserve">  ② SHIPMENT &amp; ORIGIN COSTS</t>
  </si>
  <si>
    <t xml:space="preserve">Ocean / Air Freight</t>
  </si>
  <si>
    <t xml:space="preserve">Origin Charges (trucking, port, docs)</t>
  </si>
  <si>
    <t xml:space="preserve">Export Customs / Broker (origin)</t>
  </si>
  <si>
    <t xml:space="preserve">Insurance</t>
  </si>
  <si>
    <t xml:space="preserve">Typically ~0.3% of cargo value</t>
  </si>
  <si>
    <t xml:space="preserve">  ③ US IMPORT DUTIES &amp; FEES</t>
  </si>
  <si>
    <t xml:space="preserve">CIF Value (duty basis)</t>
  </si>
  <si>
    <t xml:space="preserve">US Customs Duty Rate</t>
  </si>
  <si>
    <t xml:space="preserve">Check HTS code at hts.usitc.gov</t>
  </si>
  <si>
    <t xml:space="preserve">Section 301 Tariff Rate (China only)</t>
  </si>
  <si>
    <t xml:space="preserve">0% if not China origin</t>
  </si>
  <si>
    <t xml:space="preserve">US Customs Duty Amount</t>
  </si>
  <si>
    <t xml:space="preserve">Section 301 Tariff Amount</t>
  </si>
  <si>
    <t xml:space="preserve">MPF — Merchandise Processing Fee</t>
  </si>
  <si>
    <t xml:space="preserve">0.3464%, min $31.67, max $614.35</t>
  </si>
  <si>
    <t xml:space="preserve">HMF — Harbor Maintenance Fee (ocean only)</t>
  </si>
  <si>
    <t xml:space="preserve">0.125% of cargo value</t>
  </si>
  <si>
    <t xml:space="preserve">ISF Filing Fee</t>
  </si>
  <si>
    <t xml:space="preserve">Importer Security Filing</t>
  </si>
  <si>
    <t xml:space="preserve">US Customs Broker Fee</t>
  </si>
  <si>
    <t xml:space="preserve">Drayage / Inland Delivery to Warehouse</t>
  </si>
  <si>
    <t xml:space="preserve">Port to your warehouse</t>
  </si>
  <si>
    <t xml:space="preserve">  ④ LANDED COST SUMMARY</t>
  </si>
  <si>
    <t xml:space="preserve">Total Supplier Cost (FOB)</t>
  </si>
  <si>
    <t xml:space="preserve">Total Shipping &amp; Origin</t>
  </si>
  <si>
    <t xml:space="preserve">Total US Duties &amp; Fees</t>
  </si>
  <si>
    <t xml:space="preserve">  TOTAL LANDED COST</t>
  </si>
  <si>
    <t xml:space="preserve">  Landed Cost Per Unit</t>
  </si>
  <si>
    <t xml:space="preserve">per unit</t>
  </si>
  <si>
    <t xml:space="preserve">Target Gross Margin</t>
  </si>
  <si>
    <t xml:space="preserve">%</t>
  </si>
  <si>
    <t xml:space="preserve">Suggested Selling Price</t>
  </si>
  <si>
    <t xml:space="preserve">Gross Profit Per Unit</t>
  </si>
  <si>
    <t xml:space="preserve">  COST BREAKDOWN</t>
  </si>
  <si>
    <t xml:space="preserve">Amount (USD)</t>
  </si>
  <si>
    <t xml:space="preserve">% of Total</t>
  </si>
  <si>
    <t xml:space="preserve">Share</t>
  </si>
  <si>
    <t xml:space="preserve">Supplier Cost</t>
  </si>
  <si>
    <t xml:space="preserve">Shipping &amp; Origin</t>
  </si>
  <si>
    <t xml:space="preserve">US Duties &amp; Fees</t>
  </si>
  <si>
    <t xml:space="preserve">  HOW TO USE</t>
  </si>
  <si>
    <t xml:space="preserve">  ① Fill in the blue cells with your shipment details.</t>
  </si>
  <si>
    <t xml:space="preserve">  ② Enter your HTS duty rate from hts.usitc.gov — search by product description.</t>
  </si>
  <si>
    <t xml:space="preserve">  ③ Add Section 301 rate (0%–25%) if importing from China.</t>
  </si>
  <si>
    <t xml:space="preserve">  ④ Adjust ISF, broker, and drayage fees to match your actual quotes.</t>
  </si>
  <si>
    <t xml:space="preserve">  ⑤ Use the Comparison sheet to evaluate multiple suppliers side-by-side.</t>
  </si>
  <si>
    <t xml:space="preserve">  ⑥ Use the HTS Ref sheet for common product duty rates.</t>
  </si>
  <si>
    <t xml:space="preserve">     Blue = user input  |  Black = formula (do not edit)  |  Green = cross-sheet link</t>
  </si>
  <si>
    <t xml:space="preserve">🔍  Supplier Comparison — Landed Cost</t>
  </si>
  <si>
    <t xml:space="preserve">Enter data for up to 3 suppliers. Lowest landed cost highlighted automatically.</t>
  </si>
  <si>
    <t xml:space="preserve">Supplier A</t>
  </si>
  <si>
    <t xml:space="preserve">Supplier B</t>
  </si>
  <si>
    <t xml:space="preserve">Supplier C</t>
  </si>
  <si>
    <t xml:space="preserve">Supplier Name</t>
  </si>
  <si>
    <t xml:space="preserve">Vietnam</t>
  </si>
  <si>
    <t xml:space="preserve">Mexico</t>
  </si>
  <si>
    <t xml:space="preserve">Unit Price (USD)</t>
  </si>
  <si>
    <t xml:space="preserve">Order Quantity</t>
  </si>
  <si>
    <t xml:space="preserve">Total Supplier Cost</t>
  </si>
  <si>
    <t xml:space="preserve">Ocean Freight</t>
  </si>
  <si>
    <t xml:space="preserve">Origin Charges</t>
  </si>
  <si>
    <t xml:space="preserve">Section 301 Tariff Rate</t>
  </si>
  <si>
    <t xml:space="preserve">CIF Value</t>
  </si>
  <si>
    <t xml:space="preserve">Customs Duty</t>
  </si>
  <si>
    <t xml:space="preserve">Section 301 Tariff</t>
  </si>
  <si>
    <t xml:space="preserve">MPF</t>
  </si>
  <si>
    <t xml:space="preserve">HMF</t>
  </si>
  <si>
    <t xml:space="preserve">ISF + Broker + Drayage</t>
  </si>
  <si>
    <t xml:space="preserve">TOTAL LANDED COST</t>
  </si>
  <si>
    <t xml:space="preserve">Landed Cost Per Unit</t>
  </si>
  <si>
    <t xml:space="preserve">📋  HTS Code Quick Reference — Common Import Categories</t>
  </si>
  <si>
    <t xml:space="preserve">Reference only. Verify at hts.usitc.gov. Rates subject to change.</t>
  </si>
  <si>
    <t xml:space="preserve">Product Category</t>
  </si>
  <si>
    <t xml:space="preserve">HTS Code (Example)</t>
  </si>
  <si>
    <t xml:space="preserve">Base Duty Rate</t>
  </si>
  <si>
    <t xml:space="preserve">Section 301 (China)</t>
  </si>
  <si>
    <t xml:space="preserve">Apparel — Men's Shirts (cotton)</t>
  </si>
  <si>
    <t xml:space="preserve">6205.20.2010</t>
  </si>
  <si>
    <t xml:space="preserve">19.7%</t>
  </si>
  <si>
    <t xml:space="preserve">0% (excluded)</t>
  </si>
  <si>
    <t xml:space="preserve">Apparel — Women's Knit Tops</t>
  </si>
  <si>
    <t xml:space="preserve">6110.20.2075</t>
  </si>
  <si>
    <t xml:space="preserve">12.0%</t>
  </si>
  <si>
    <t xml:space="preserve">Footwear (rubber/plastic soles)</t>
  </si>
  <si>
    <t xml:space="preserve">6402.99.3160</t>
  </si>
  <si>
    <t xml:space="preserve">6.0%</t>
  </si>
  <si>
    <t xml:space="preserve">7.5%</t>
  </si>
  <si>
    <t xml:space="preserve">Consumer Electronics — Smartphones</t>
  </si>
  <si>
    <t xml:space="preserve">8517.13.0000</t>
  </si>
  <si>
    <t xml:space="preserve">0.0%</t>
  </si>
  <si>
    <t xml:space="preserve">0% (List 4A excl.)</t>
  </si>
  <si>
    <t xml:space="preserve">Laptops / Tablets</t>
  </si>
  <si>
    <t xml:space="preserve">8471.30.0100</t>
  </si>
  <si>
    <t xml:space="preserve">Furniture — Chairs (wood)</t>
  </si>
  <si>
    <t xml:space="preserve">9401.61.4010</t>
  </si>
  <si>
    <t xml:space="preserve">25.0%</t>
  </si>
  <si>
    <t xml:space="preserve">Furniture — Sofas</t>
  </si>
  <si>
    <t xml:space="preserve">9401.40.0000</t>
  </si>
  <si>
    <t xml:space="preserve">Toys — Plastic</t>
  </si>
  <si>
    <t xml:space="preserve">9503.00.0090</t>
  </si>
  <si>
    <t xml:space="preserve">Tools — Hand Tools</t>
  </si>
  <si>
    <t xml:space="preserve">8204.11.0000</t>
  </si>
  <si>
    <t xml:space="preserve">9.0%</t>
  </si>
  <si>
    <t xml:space="preserve">Machinery / Industrial Equipment</t>
  </si>
  <si>
    <t xml:space="preserve">8479.89.9499</t>
  </si>
  <si>
    <t xml:space="preserve">Steel Articles</t>
  </si>
  <si>
    <t xml:space="preserve">7308.90.9590</t>
  </si>
  <si>
    <t xml:space="preserve">25.0% + Section 232</t>
  </si>
  <si>
    <t xml:space="preserve">Aluminum Articles</t>
  </si>
  <si>
    <t xml:space="preserve">7616.99.5190</t>
  </si>
  <si>
    <t xml:space="preserve">Plastic Articles</t>
  </si>
  <si>
    <t xml:space="preserve">3926.90.9990</t>
  </si>
  <si>
    <t xml:space="preserve">5.3%</t>
  </si>
  <si>
    <t xml:space="preserve">Bags — Handbags (leather)</t>
  </si>
  <si>
    <t xml:space="preserve">4202.21.9000</t>
  </si>
  <si>
    <t xml:space="preserve">Lighting — LED Lamps</t>
  </si>
  <si>
    <t xml:space="preserve">8539.52.0000</t>
  </si>
  <si>
    <t xml:space="preserve">2.0%</t>
  </si>
  <si>
    <t xml:space="preserve">Auto Parts — General</t>
  </si>
  <si>
    <t xml:space="preserve">8708.99.8180</t>
  </si>
  <si>
    <t xml:space="preserve">2.5%</t>
  </si>
  <si>
    <t xml:space="preserve">Food — Prepared / Processed</t>
  </si>
  <si>
    <t xml:space="preserve">2106.90.9998</t>
  </si>
  <si>
    <t xml:space="preserve">6.4%</t>
  </si>
  <si>
    <t xml:space="preserve">Varies</t>
  </si>
  <si>
    <t xml:space="preserve">Cosmetics / Personal Care</t>
  </si>
  <si>
    <t xml:space="preserve">3304.99.5000</t>
  </si>
  <si>
    <t xml:space="preserve">Medical Devices (Class I)</t>
  </si>
  <si>
    <t xml:space="preserve">9018.90.8000</t>
  </si>
  <si>
    <t xml:space="preserve">Sporting Goods</t>
  </si>
  <si>
    <t xml:space="preserve">9506.99.6080</t>
  </si>
  <si>
    <t xml:space="preserve">4.0%</t>
  </si>
  <si>
    <t xml:space="preserve">  ⚠  Section 301 tariffs change frequently. Always verify current rates at trade.gov before quoting.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</si>
</sst>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0.00%"/>
    <numFmt numFmtId="167" formatCode="\$#,##0.00"/>
    <numFmt numFmtId="168" formatCode="0%"/>
    <numFmt numFmtId="169" formatCode="0.0%"/>
    <numFmt numFmtId="170" formatCode="@"/>
    <numFmt numFmtId="171" formatCode="#,##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9"/>
      <color rgb="FF94A3B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374151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9"/>
      <color rgb="FF6B7280"/>
      <name val="Arial"/>
      <family val="0"/>
      <charset val="1"/>
    </font>
    <font>
      <i val="true"/>
      <sz val="8"/>
      <color rgb="FF9CA3A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name val="Arial"/>
      <family val="0"/>
      <charset val="1"/>
    </font>
    <font>
      <sz val="9"/>
      <color rgb="FF0E9F8F"/>
      <name val="Arial"/>
      <family val="0"/>
      <charset val="1"/>
    </font>
    <font>
      <sz val="9"/>
      <color rgb="FF374151"/>
      <name val="Arial"/>
      <family val="0"/>
      <charset val="1"/>
    </font>
    <font>
      <i val="true"/>
      <sz val="9"/>
      <color rgb="FF0000FF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10"/>
      <color rgb="FF374151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9"/>
      <color rgb="FFC0392B"/>
      <name val="Arial"/>
      <family val="0"/>
      <charset val="1"/>
    </font>
    <font>
      <sz val="10"/>
      <color rgb="FFC0392B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E3A5F"/>
        <bgColor rgb="FF374151"/>
      </patternFill>
    </fill>
    <fill>
      <patternFill patternType="solid">
        <fgColor rgb="FF0E9F8F"/>
        <bgColor rgb="FF008080"/>
      </patternFill>
    </fill>
    <fill>
      <patternFill patternType="solid">
        <fgColor rgb="FFF5F7FA"/>
        <bgColor rgb="FFEEF6FF"/>
      </patternFill>
    </fill>
    <fill>
      <patternFill patternType="solid">
        <fgColor rgb="FFEEF6FF"/>
        <bgColor rgb="FFF5F7FA"/>
      </patternFill>
    </fill>
    <fill>
      <patternFill patternType="solid">
        <fgColor rgb="FFFFFFFF"/>
        <bgColor rgb="FFFEF9EE"/>
      </patternFill>
    </fill>
    <fill>
      <patternFill patternType="solid">
        <fgColor rgb="FFE6F7F5"/>
        <bgColor rgb="FFEEF6FF"/>
      </patternFill>
    </fill>
    <fill>
      <patternFill patternType="solid">
        <fgColor rgb="FFFEF9EE"/>
        <bgColor rgb="FFFEF2F2"/>
      </patternFill>
    </fill>
    <fill>
      <patternFill patternType="solid">
        <fgColor rgb="FF374151"/>
        <bgColor rgb="FF1E3A5F"/>
      </patternFill>
    </fill>
    <fill>
      <patternFill patternType="solid">
        <fgColor rgb="FF6B7280"/>
        <bgColor rgb="FF808080"/>
      </patternFill>
    </fill>
    <fill>
      <patternFill patternType="solid">
        <fgColor rgb="FFFEF2F2"/>
        <bgColor rgb="FFFEF9E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9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5" fontId="11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2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5" fontId="12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7" fontId="1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7" fontId="13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9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4" fontId="1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10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2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70" fontId="23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6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5" fontId="24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24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0" fillId="7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4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4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7" fontId="1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7" fontId="16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6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1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4A3B8"/>
      <rgbColor rgb="FF993366"/>
      <rgbColor rgb="FFFEF9EE"/>
      <rgbColor rgb="FFE6F7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6FF"/>
      <rgbColor rgb="FFF5F7FA"/>
      <rgbColor rgb="FFFEF2F2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1E3A5F"/>
      <rgbColor rgb="FF0E9F8F"/>
      <rgbColor rgb="FF003300"/>
      <rgbColor rgb="FF333300"/>
      <rgbColor rgb="FFC0392B"/>
      <rgbColor rgb="FF993366"/>
      <rgbColor rgb="FF333399"/>
      <rgbColor rgb="FF374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5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20"/>
    <col collapsed="false" customWidth="true" hidden="false" outlineLevel="0" max="4" min="4" style="0" width="3"/>
    <col collapsed="false" customWidth="true" hidden="false" outlineLevel="0" max="6" min="5" style="0" width="20"/>
    <col collapsed="false" customWidth="true" hidden="false" outlineLevel="0" max="7" min="7" style="0" width="3"/>
  </cols>
  <sheetData>
    <row r="1" customFormat="false" ht="36" hidden="false" customHeight="true" outlineLevel="0" collapsed="false">
      <c r="B1" s="1" t="s">
        <v>0</v>
      </c>
      <c r="C1" s="1"/>
      <c r="D1" s="1"/>
      <c r="E1" s="1"/>
      <c r="F1" s="1"/>
    </row>
    <row r="2" customFormat="false" ht="18" hidden="false" customHeight="true" outlineLevel="0" collapsed="false">
      <c r="B2" s="2" t="s">
        <v>1</v>
      </c>
      <c r="C2" s="2"/>
      <c r="D2" s="2"/>
      <c r="E2" s="2"/>
      <c r="F2" s="2"/>
    </row>
    <row r="4" customFormat="false" ht="21.75" hidden="false" customHeight="true" outlineLevel="0" collapsed="false">
      <c r="B4" s="3" t="s">
        <v>2</v>
      </c>
      <c r="C4" s="3"/>
      <c r="D4" s="3"/>
      <c r="E4" s="3"/>
      <c r="F4" s="3"/>
    </row>
    <row r="5" customFormat="false" ht="19.5" hidden="false" customHeight="true" outlineLevel="0" collapsed="false">
      <c r="B5" s="4" t="s">
        <v>3</v>
      </c>
      <c r="C5" s="4"/>
      <c r="D5" s="4"/>
      <c r="E5" s="5" t="s">
        <v>4</v>
      </c>
      <c r="F5" s="6"/>
    </row>
    <row r="6" customFormat="false" ht="19.5" hidden="false" customHeight="true" outlineLevel="0" collapsed="false">
      <c r="B6" s="7" t="s">
        <v>5</v>
      </c>
      <c r="C6" s="7"/>
      <c r="D6" s="7"/>
      <c r="E6" s="5" t="s">
        <v>6</v>
      </c>
      <c r="F6" s="8"/>
    </row>
    <row r="7" customFormat="false" ht="19.5" hidden="false" customHeight="true" outlineLevel="0" collapsed="false">
      <c r="B7" s="4" t="s">
        <v>7</v>
      </c>
      <c r="C7" s="4"/>
      <c r="D7" s="4"/>
      <c r="E7" s="5" t="s">
        <v>8</v>
      </c>
      <c r="F7" s="6"/>
    </row>
    <row r="8" customFormat="false" ht="19.5" hidden="false" customHeight="true" outlineLevel="0" collapsed="false">
      <c r="B8" s="7" t="s">
        <v>9</v>
      </c>
      <c r="C8" s="7"/>
      <c r="D8" s="7"/>
      <c r="E8" s="5" t="s">
        <v>10</v>
      </c>
      <c r="F8" s="8"/>
    </row>
    <row r="9" customFormat="false" ht="19.5" hidden="false" customHeight="true" outlineLevel="0" collapsed="false">
      <c r="B9" s="4" t="s">
        <v>11</v>
      </c>
      <c r="C9" s="4"/>
      <c r="D9" s="4"/>
      <c r="E9" s="5" t="n">
        <v>500</v>
      </c>
      <c r="F9" s="6" t="s">
        <v>12</v>
      </c>
    </row>
    <row r="10" customFormat="false" ht="19.5" hidden="false" customHeight="true" outlineLevel="0" collapsed="false">
      <c r="B10" s="7" t="s">
        <v>13</v>
      </c>
      <c r="C10" s="7"/>
      <c r="D10" s="7"/>
      <c r="E10" s="5" t="n">
        <v>12.5</v>
      </c>
      <c r="F10" s="8" t="s">
        <v>14</v>
      </c>
    </row>
    <row r="11" customFormat="false" ht="19.5" hidden="false" customHeight="true" outlineLevel="0" collapsed="false">
      <c r="B11" s="4" t="s">
        <v>15</v>
      </c>
      <c r="C11" s="4"/>
      <c r="D11" s="4"/>
      <c r="E11" s="5" t="s">
        <v>16</v>
      </c>
      <c r="F11" s="6"/>
    </row>
    <row r="12" customFormat="false" ht="19.5" hidden="false" customHeight="true" outlineLevel="0" collapsed="false">
      <c r="B12" s="7" t="s">
        <v>17</v>
      </c>
      <c r="C12" s="7"/>
      <c r="D12" s="7"/>
      <c r="E12" s="5" t="n">
        <v>1</v>
      </c>
      <c r="F12" s="8" t="s">
        <v>18</v>
      </c>
    </row>
    <row r="13" customFormat="false" ht="6" hidden="false" customHeight="true" outlineLevel="0" collapsed="false">
      <c r="B13" s="9"/>
      <c r="C13" s="9"/>
      <c r="D13" s="9"/>
      <c r="E13" s="9"/>
      <c r="F13" s="9"/>
    </row>
    <row r="14" customFormat="false" ht="21.75" hidden="false" customHeight="true" outlineLevel="0" collapsed="false">
      <c r="B14" s="3" t="s">
        <v>19</v>
      </c>
      <c r="C14" s="3"/>
      <c r="D14" s="3"/>
      <c r="E14" s="3"/>
      <c r="F14" s="3"/>
    </row>
    <row r="15" customFormat="false" ht="19.5" hidden="false" customHeight="true" outlineLevel="0" collapsed="false">
      <c r="B15" s="4" t="s">
        <v>20</v>
      </c>
      <c r="C15" s="4"/>
      <c r="D15" s="4"/>
      <c r="E15" s="5" t="n">
        <v>850</v>
      </c>
      <c r="F15" s="6" t="s">
        <v>14</v>
      </c>
    </row>
    <row r="16" customFormat="false" ht="19.5" hidden="false" customHeight="true" outlineLevel="0" collapsed="false">
      <c r="B16" s="7" t="s">
        <v>21</v>
      </c>
      <c r="C16" s="7"/>
      <c r="D16" s="7"/>
      <c r="E16" s="5" t="n">
        <v>220</v>
      </c>
      <c r="F16" s="8" t="s">
        <v>14</v>
      </c>
    </row>
    <row r="17" customFormat="false" ht="19.5" hidden="false" customHeight="true" outlineLevel="0" collapsed="false">
      <c r="B17" s="4" t="s">
        <v>22</v>
      </c>
      <c r="C17" s="4"/>
      <c r="D17" s="4"/>
      <c r="E17" s="5" t="n">
        <v>80</v>
      </c>
      <c r="F17" s="6" t="s">
        <v>14</v>
      </c>
    </row>
    <row r="18" customFormat="false" ht="19.5" hidden="false" customHeight="true" outlineLevel="0" collapsed="false">
      <c r="B18" s="7" t="s">
        <v>23</v>
      </c>
      <c r="C18" s="7"/>
      <c r="D18" s="7"/>
      <c r="E18" s="5" t="n">
        <v>45</v>
      </c>
      <c r="F18" s="10" t="s">
        <v>24</v>
      </c>
    </row>
    <row r="19" customFormat="false" ht="6" hidden="false" customHeight="true" outlineLevel="0" collapsed="false">
      <c r="B19" s="9"/>
      <c r="C19" s="9"/>
      <c r="D19" s="9"/>
      <c r="E19" s="9"/>
      <c r="F19" s="9"/>
    </row>
    <row r="20" customFormat="false" ht="21.75" hidden="false" customHeight="true" outlineLevel="0" collapsed="false">
      <c r="B20" s="3" t="s">
        <v>25</v>
      </c>
      <c r="C20" s="3"/>
      <c r="D20" s="3"/>
      <c r="E20" s="3"/>
      <c r="F20" s="3"/>
    </row>
    <row r="21" customFormat="false" ht="19.5" hidden="false" customHeight="true" outlineLevel="0" collapsed="false">
      <c r="B21" s="11" t="s">
        <v>26</v>
      </c>
      <c r="C21" s="11"/>
      <c r="D21" s="11"/>
      <c r="E21" s="12" t="n">
        <f aca="false">E10*E9+E15+E17</f>
        <v>7180</v>
      </c>
      <c r="F21" s="13" t="s">
        <v>14</v>
      </c>
    </row>
    <row r="22" customFormat="false" ht="19.5" hidden="false" customHeight="true" outlineLevel="0" collapsed="false">
      <c r="B22" s="7" t="s">
        <v>27</v>
      </c>
      <c r="C22" s="7"/>
      <c r="D22" s="7"/>
      <c r="E22" s="14" t="n">
        <v>0.075</v>
      </c>
      <c r="F22" s="10" t="s">
        <v>28</v>
      </c>
    </row>
    <row r="23" customFormat="false" ht="19.5" hidden="false" customHeight="true" outlineLevel="0" collapsed="false">
      <c r="B23" s="4" t="s">
        <v>29</v>
      </c>
      <c r="C23" s="4"/>
      <c r="D23" s="4"/>
      <c r="E23" s="14" t="n">
        <v>0.25</v>
      </c>
      <c r="F23" s="15" t="s">
        <v>30</v>
      </c>
    </row>
    <row r="24" customFormat="false" ht="19.5" hidden="false" customHeight="true" outlineLevel="0" collapsed="false">
      <c r="B24" s="11" t="s">
        <v>31</v>
      </c>
      <c r="C24" s="11"/>
      <c r="D24" s="11"/>
      <c r="E24" s="16" t="n">
        <f aca="false">E21*E22</f>
        <v>538.5</v>
      </c>
      <c r="F24" s="13"/>
    </row>
    <row r="25" customFormat="false" ht="19.5" hidden="false" customHeight="true" outlineLevel="0" collapsed="false">
      <c r="B25" s="11" t="s">
        <v>32</v>
      </c>
      <c r="C25" s="11"/>
      <c r="D25" s="11"/>
      <c r="E25" s="16" t="n">
        <f aca="false">E21*E23</f>
        <v>1795</v>
      </c>
      <c r="F25" s="13"/>
    </row>
    <row r="26" customFormat="false" ht="19.5" hidden="false" customHeight="true" outlineLevel="0" collapsed="false">
      <c r="B26" s="11" t="s">
        <v>33</v>
      </c>
      <c r="C26" s="11"/>
      <c r="D26" s="11"/>
      <c r="E26" s="16" t="n">
        <f aca="false">MAX(MIN(E21*0.003464, 614.35), 31.67)</f>
        <v>31.67</v>
      </c>
      <c r="F26" s="17" t="s">
        <v>34</v>
      </c>
    </row>
    <row r="27" customFormat="false" ht="19.5" hidden="false" customHeight="true" outlineLevel="0" collapsed="false">
      <c r="B27" s="11" t="s">
        <v>35</v>
      </c>
      <c r="C27" s="11"/>
      <c r="D27" s="11"/>
      <c r="E27" s="16" t="n">
        <f aca="false">E21*0.00125</f>
        <v>8.975</v>
      </c>
      <c r="F27" s="17" t="s">
        <v>36</v>
      </c>
    </row>
    <row r="28" customFormat="false" ht="19.5" hidden="false" customHeight="true" outlineLevel="0" collapsed="false">
      <c r="B28" s="7" t="s">
        <v>37</v>
      </c>
      <c r="C28" s="7"/>
      <c r="D28" s="7"/>
      <c r="E28" s="5" t="n">
        <v>35</v>
      </c>
      <c r="F28" s="10" t="s">
        <v>38</v>
      </c>
    </row>
    <row r="29" customFormat="false" ht="19.5" hidden="false" customHeight="true" outlineLevel="0" collapsed="false">
      <c r="B29" s="4" t="s">
        <v>39</v>
      </c>
      <c r="C29" s="4"/>
      <c r="D29" s="4"/>
      <c r="E29" s="5" t="n">
        <v>175</v>
      </c>
      <c r="F29" s="6" t="s">
        <v>14</v>
      </c>
    </row>
    <row r="30" customFormat="false" ht="19.5" hidden="false" customHeight="true" outlineLevel="0" collapsed="false">
      <c r="B30" s="7" t="s">
        <v>40</v>
      </c>
      <c r="C30" s="7"/>
      <c r="D30" s="7"/>
      <c r="E30" s="5" t="n">
        <v>320</v>
      </c>
      <c r="F30" s="10" t="s">
        <v>41</v>
      </c>
    </row>
    <row r="31" customFormat="false" ht="6" hidden="false" customHeight="true" outlineLevel="0" collapsed="false">
      <c r="B31" s="9"/>
      <c r="C31" s="9"/>
      <c r="D31" s="9"/>
      <c r="E31" s="9"/>
      <c r="F31" s="9"/>
    </row>
    <row r="32" customFormat="false" ht="21.75" hidden="false" customHeight="true" outlineLevel="0" collapsed="false">
      <c r="B32" s="18" t="s">
        <v>42</v>
      </c>
      <c r="C32" s="18"/>
      <c r="D32" s="18"/>
      <c r="E32" s="18"/>
      <c r="F32" s="18"/>
    </row>
    <row r="33" customFormat="false" ht="19.5" hidden="false" customHeight="true" outlineLevel="0" collapsed="false">
      <c r="B33" s="19" t="s">
        <v>43</v>
      </c>
      <c r="C33" s="19"/>
      <c r="D33" s="19"/>
      <c r="E33" s="20" t="n">
        <f aca="false">E10*E9</f>
        <v>6250</v>
      </c>
      <c r="F33" s="21" t="s">
        <v>14</v>
      </c>
    </row>
    <row r="34" customFormat="false" ht="19.5" hidden="false" customHeight="true" outlineLevel="0" collapsed="false">
      <c r="B34" s="19" t="s">
        <v>44</v>
      </c>
      <c r="C34" s="19"/>
      <c r="D34" s="19"/>
      <c r="E34" s="20" t="n">
        <f aca="false">SUM(E15:E18)</f>
        <v>1195</v>
      </c>
      <c r="F34" s="21" t="s">
        <v>14</v>
      </c>
    </row>
    <row r="35" customFormat="false" ht="19.5" hidden="false" customHeight="true" outlineLevel="0" collapsed="false">
      <c r="B35" s="19" t="s">
        <v>45</v>
      </c>
      <c r="C35" s="19"/>
      <c r="D35" s="19"/>
      <c r="E35" s="20" t="n">
        <f aca="false">SUM(E24:E30)</f>
        <v>2904.145</v>
      </c>
      <c r="F35" s="21" t="s">
        <v>14</v>
      </c>
    </row>
    <row r="36" customFormat="false" ht="3.75" hidden="false" customHeight="true" outlineLevel="0" collapsed="false">
      <c r="B36" s="9"/>
      <c r="C36" s="9"/>
      <c r="D36" s="9"/>
      <c r="E36" s="9"/>
      <c r="F36" s="9"/>
    </row>
    <row r="37" customFormat="false" ht="27.75" hidden="false" customHeight="true" outlineLevel="0" collapsed="false">
      <c r="B37" s="22" t="s">
        <v>46</v>
      </c>
      <c r="C37" s="22"/>
      <c r="D37" s="22"/>
      <c r="E37" s="23" t="n">
        <f aca="false">E33+E34+E35</f>
        <v>10349.145</v>
      </c>
      <c r="F37" s="24" t="s">
        <v>14</v>
      </c>
    </row>
    <row r="38" customFormat="false" ht="3.75" hidden="false" customHeight="true" outlineLevel="0" collapsed="false">
      <c r="B38" s="9"/>
      <c r="C38" s="9"/>
      <c r="D38" s="9"/>
      <c r="E38" s="9"/>
      <c r="F38" s="9"/>
    </row>
    <row r="39" customFormat="false" ht="25.5" hidden="false" customHeight="true" outlineLevel="0" collapsed="false">
      <c r="B39" s="25" t="s">
        <v>47</v>
      </c>
      <c r="C39" s="25"/>
      <c r="D39" s="25"/>
      <c r="E39" s="26" t="n">
        <f aca="false">IFERROR(E37/E9, 0)</f>
        <v>20.69829</v>
      </c>
      <c r="F39" s="27" t="s">
        <v>48</v>
      </c>
    </row>
    <row r="40" customFormat="false" ht="3.75" hidden="false" customHeight="true" outlineLevel="0" collapsed="false">
      <c r="B40" s="9"/>
      <c r="C40" s="9"/>
      <c r="D40" s="9"/>
      <c r="E40" s="9"/>
      <c r="F40" s="9"/>
    </row>
    <row r="41" customFormat="false" ht="19.5" hidden="false" customHeight="true" outlineLevel="0" collapsed="false">
      <c r="B41" s="19" t="s">
        <v>49</v>
      </c>
      <c r="C41" s="19"/>
      <c r="D41" s="19"/>
      <c r="E41" s="28" t="n">
        <v>0.4</v>
      </c>
      <c r="F41" s="21" t="s">
        <v>50</v>
      </c>
    </row>
    <row r="42" customFormat="false" ht="19.5" hidden="false" customHeight="true" outlineLevel="0" collapsed="false">
      <c r="B42" s="19" t="s">
        <v>51</v>
      </c>
      <c r="C42" s="19"/>
      <c r="D42" s="19"/>
      <c r="E42" s="29" t="n">
        <f aca="false">IFERROR(E39/(1-E41),0)</f>
        <v>34.49715</v>
      </c>
      <c r="F42" s="21" t="s">
        <v>14</v>
      </c>
    </row>
    <row r="43" customFormat="false" ht="19.5" hidden="false" customHeight="true" outlineLevel="0" collapsed="false">
      <c r="B43" s="19" t="s">
        <v>52</v>
      </c>
      <c r="C43" s="19"/>
      <c r="D43" s="19"/>
      <c r="E43" s="30" t="n">
        <f aca="false">E42-E39</f>
        <v>13.79886</v>
      </c>
      <c r="F43" s="21" t="s">
        <v>14</v>
      </c>
    </row>
    <row r="44" customFormat="false" ht="6" hidden="false" customHeight="true" outlineLevel="0" collapsed="false">
      <c r="B44" s="9"/>
      <c r="C44" s="9"/>
      <c r="D44" s="9"/>
      <c r="E44" s="9"/>
      <c r="F44" s="9"/>
    </row>
    <row r="45" customFormat="false" ht="19.5" hidden="false" customHeight="true" outlineLevel="0" collapsed="false">
      <c r="B45" s="31" t="s">
        <v>53</v>
      </c>
      <c r="C45" s="32" t="s">
        <v>54</v>
      </c>
      <c r="D45" s="32" t="s">
        <v>55</v>
      </c>
      <c r="E45" s="32" t="s">
        <v>56</v>
      </c>
    </row>
    <row r="46" customFormat="false" ht="19.5" hidden="false" customHeight="true" outlineLevel="0" collapsed="false">
      <c r="B46" s="33" t="s">
        <v>57</v>
      </c>
      <c r="C46" s="34" t="n">
        <f aca="false">E33</f>
        <v>6250</v>
      </c>
      <c r="D46" s="35" t="n">
        <f aca="false">IFERROR(C46/E37,0)</f>
        <v>0.6039146228988</v>
      </c>
      <c r="E46" s="36" t="str">
        <f aca="false">REPT("█", ROUND(D46*20,0))</f>
        <v>████████████</v>
      </c>
    </row>
    <row r="47" customFormat="false" ht="19.5" hidden="false" customHeight="true" outlineLevel="0" collapsed="false">
      <c r="B47" s="37" t="s">
        <v>58</v>
      </c>
      <c r="C47" s="38" t="n">
        <f aca="false">E34</f>
        <v>1195</v>
      </c>
      <c r="D47" s="39" t="n">
        <f aca="false">IFERROR(C47/E37,0)</f>
        <v>0.115468475898251</v>
      </c>
      <c r="E47" s="40" t="str">
        <f aca="false">REPT("█", ROUND(D47*20,0))</f>
        <v>██</v>
      </c>
    </row>
    <row r="48" customFormat="false" ht="19.5" hidden="false" customHeight="true" outlineLevel="0" collapsed="false">
      <c r="B48" s="33" t="s">
        <v>59</v>
      </c>
      <c r="C48" s="34" t="n">
        <f aca="false">E35</f>
        <v>2904.145</v>
      </c>
      <c r="D48" s="35" t="n">
        <f aca="false">IFERROR(C48/E37,0)</f>
        <v>0.28061690120295</v>
      </c>
      <c r="E48" s="36" t="str">
        <f aca="false">REPT("█", ROUND(D48*20,0))</f>
        <v>██████</v>
      </c>
    </row>
    <row r="49" customFormat="false" ht="9.75" hidden="false" customHeight="true" outlineLevel="0" collapsed="false">
      <c r="B49" s="9"/>
      <c r="C49" s="9"/>
      <c r="D49" s="9"/>
      <c r="E49" s="9"/>
      <c r="F49" s="9"/>
    </row>
    <row r="50" customFormat="false" ht="18" hidden="false" customHeight="true" outlineLevel="0" collapsed="false">
      <c r="B50" s="41" t="s">
        <v>60</v>
      </c>
      <c r="C50" s="41"/>
      <c r="D50" s="41"/>
      <c r="E50" s="41"/>
      <c r="F50" s="41"/>
    </row>
    <row r="51" customFormat="false" ht="15.75" hidden="false" customHeight="true" outlineLevel="0" collapsed="false">
      <c r="B51" s="42" t="s">
        <v>61</v>
      </c>
      <c r="C51" s="42"/>
      <c r="D51" s="42"/>
      <c r="E51" s="42"/>
      <c r="F51" s="42"/>
    </row>
    <row r="52" customFormat="false" ht="15.75" hidden="false" customHeight="true" outlineLevel="0" collapsed="false">
      <c r="B52" s="43" t="s">
        <v>62</v>
      </c>
      <c r="C52" s="43"/>
      <c r="D52" s="43"/>
      <c r="E52" s="43"/>
      <c r="F52" s="43"/>
    </row>
    <row r="53" customFormat="false" ht="15.75" hidden="false" customHeight="true" outlineLevel="0" collapsed="false">
      <c r="B53" s="42" t="s">
        <v>63</v>
      </c>
      <c r="C53" s="42"/>
      <c r="D53" s="42"/>
      <c r="E53" s="42"/>
      <c r="F53" s="42"/>
    </row>
    <row r="54" customFormat="false" ht="15.75" hidden="false" customHeight="true" outlineLevel="0" collapsed="false">
      <c r="B54" s="43" t="s">
        <v>64</v>
      </c>
      <c r="C54" s="43"/>
      <c r="D54" s="43"/>
      <c r="E54" s="43"/>
      <c r="F54" s="43"/>
    </row>
    <row r="55" customFormat="false" ht="15.75" hidden="false" customHeight="true" outlineLevel="0" collapsed="false">
      <c r="B55" s="42" t="s">
        <v>65</v>
      </c>
      <c r="C55" s="42"/>
      <c r="D55" s="42"/>
      <c r="E55" s="42"/>
      <c r="F55" s="42"/>
    </row>
    <row r="56" customFormat="false" ht="15.75" hidden="false" customHeight="true" outlineLevel="0" collapsed="false">
      <c r="B56" s="43" t="s">
        <v>66</v>
      </c>
      <c r="C56" s="43"/>
      <c r="D56" s="43"/>
      <c r="E56" s="43"/>
      <c r="F56" s="43"/>
    </row>
    <row r="57" customFormat="false" ht="15.75" hidden="false" customHeight="true" outlineLevel="0" collapsed="false">
      <c r="B57" s="44" t="s">
        <v>67</v>
      </c>
      <c r="C57" s="44"/>
      <c r="D57" s="44"/>
      <c r="E57" s="44"/>
      <c r="F57" s="44"/>
    </row>
  </sheetData>
  <mergeCells count="44">
    <mergeCell ref="B1:F1"/>
    <mergeCell ref="B2:F2"/>
    <mergeCell ref="B4:F4"/>
    <mergeCell ref="B5:D5"/>
    <mergeCell ref="B6:D6"/>
    <mergeCell ref="B7:D7"/>
    <mergeCell ref="B8:D8"/>
    <mergeCell ref="B9:D9"/>
    <mergeCell ref="B10:D10"/>
    <mergeCell ref="B11:D11"/>
    <mergeCell ref="B12:D12"/>
    <mergeCell ref="B14:F14"/>
    <mergeCell ref="B15:D15"/>
    <mergeCell ref="B16:D16"/>
    <mergeCell ref="B17:D17"/>
    <mergeCell ref="B18:D18"/>
    <mergeCell ref="B20:F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2:F32"/>
    <mergeCell ref="B33:D33"/>
    <mergeCell ref="B34:D34"/>
    <mergeCell ref="B35:D35"/>
    <mergeCell ref="B37:D37"/>
    <mergeCell ref="B39:D39"/>
    <mergeCell ref="B41:D41"/>
    <mergeCell ref="B42:D42"/>
    <mergeCell ref="B43:D43"/>
    <mergeCell ref="B50:F50"/>
    <mergeCell ref="B51:F51"/>
    <mergeCell ref="B52:F52"/>
    <mergeCell ref="B53:F53"/>
    <mergeCell ref="B54:F54"/>
    <mergeCell ref="B55:F55"/>
    <mergeCell ref="B56:F56"/>
    <mergeCell ref="B57:F5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5" min="3" style="0" width="18"/>
    <col collapsed="false" customWidth="true" hidden="false" outlineLevel="0" max="6" min="6" style="0" width="3"/>
  </cols>
  <sheetData>
    <row r="1" customFormat="false" ht="31.5" hidden="false" customHeight="true" outlineLevel="0" collapsed="false">
      <c r="B1" s="45" t="s">
        <v>68</v>
      </c>
      <c r="C1" s="45"/>
      <c r="D1" s="45"/>
      <c r="E1" s="45"/>
    </row>
    <row r="2" customFormat="false" ht="15.75" hidden="false" customHeight="true" outlineLevel="0" collapsed="false">
      <c r="B2" s="46" t="s">
        <v>69</v>
      </c>
      <c r="C2" s="46"/>
      <c r="D2" s="46"/>
      <c r="E2" s="46"/>
    </row>
    <row r="4" customFormat="false" ht="21.75" hidden="false" customHeight="true" outlineLevel="0" collapsed="false">
      <c r="B4" s="47"/>
      <c r="C4" s="48" t="s">
        <v>70</v>
      </c>
      <c r="D4" s="48" t="s">
        <v>71</v>
      </c>
      <c r="E4" s="48" t="s">
        <v>72</v>
      </c>
    </row>
    <row r="5" customFormat="false" ht="19.5" hidden="false" customHeight="true" outlineLevel="0" collapsed="false">
      <c r="B5" s="49" t="s">
        <v>73</v>
      </c>
      <c r="C5" s="50" t="s">
        <v>70</v>
      </c>
      <c r="D5" s="50" t="s">
        <v>71</v>
      </c>
      <c r="E5" s="50" t="s">
        <v>72</v>
      </c>
    </row>
    <row r="6" customFormat="false" ht="19.5" hidden="false" customHeight="true" outlineLevel="0" collapsed="false">
      <c r="B6" s="51" t="s">
        <v>7</v>
      </c>
      <c r="C6" s="50" t="s">
        <v>8</v>
      </c>
      <c r="D6" s="50" t="s">
        <v>74</v>
      </c>
      <c r="E6" s="50" t="s">
        <v>75</v>
      </c>
    </row>
    <row r="7" customFormat="false" ht="19.5" hidden="false" customHeight="true" outlineLevel="0" collapsed="false">
      <c r="B7" s="49" t="s">
        <v>76</v>
      </c>
      <c r="C7" s="52" t="n">
        <v>12.5</v>
      </c>
      <c r="D7" s="52" t="n">
        <v>13.8</v>
      </c>
      <c r="E7" s="52" t="n">
        <v>11.9</v>
      </c>
    </row>
    <row r="8" customFormat="false" ht="19.5" hidden="false" customHeight="true" outlineLevel="0" collapsed="false">
      <c r="B8" s="51" t="s">
        <v>77</v>
      </c>
      <c r="C8" s="53" t="n">
        <v>500</v>
      </c>
      <c r="D8" s="53" t="n">
        <v>500</v>
      </c>
      <c r="E8" s="53" t="n">
        <v>500</v>
      </c>
    </row>
    <row r="9" customFormat="false" ht="19.5" hidden="false" customHeight="true" outlineLevel="0" collapsed="false">
      <c r="B9" s="49" t="s">
        <v>78</v>
      </c>
      <c r="C9" s="54" t="n">
        <f aca="false">C7*C8</f>
        <v>6250</v>
      </c>
      <c r="D9" s="54" t="n">
        <f aca="false">D7*D8</f>
        <v>6900</v>
      </c>
      <c r="E9" s="54" t="n">
        <f aca="false">E7*E8</f>
        <v>5950</v>
      </c>
    </row>
    <row r="10" customFormat="false" ht="19.5" hidden="false" customHeight="true" outlineLevel="0" collapsed="false">
      <c r="B10" s="51" t="s">
        <v>79</v>
      </c>
      <c r="C10" s="55" t="n">
        <v>850</v>
      </c>
      <c r="D10" s="55" t="n">
        <v>920</v>
      </c>
      <c r="E10" s="55" t="n">
        <v>600</v>
      </c>
    </row>
    <row r="11" customFormat="false" ht="19.5" hidden="false" customHeight="true" outlineLevel="0" collapsed="false">
      <c r="B11" s="49" t="s">
        <v>80</v>
      </c>
      <c r="C11" s="55" t="n">
        <v>220</v>
      </c>
      <c r="D11" s="55" t="n">
        <v>180</v>
      </c>
      <c r="E11" s="55" t="n">
        <v>150</v>
      </c>
    </row>
    <row r="12" customFormat="false" ht="19.5" hidden="false" customHeight="true" outlineLevel="0" collapsed="false">
      <c r="B12" s="51" t="s">
        <v>23</v>
      </c>
      <c r="C12" s="55" t="n">
        <v>45</v>
      </c>
      <c r="D12" s="55" t="n">
        <v>50</v>
      </c>
      <c r="E12" s="55" t="n">
        <v>35</v>
      </c>
    </row>
    <row r="13" customFormat="false" ht="19.5" hidden="false" customHeight="true" outlineLevel="0" collapsed="false">
      <c r="B13" s="49" t="s">
        <v>27</v>
      </c>
      <c r="C13" s="56" t="n">
        <v>0.075</v>
      </c>
      <c r="D13" s="56" t="n">
        <v>0.12</v>
      </c>
      <c r="E13" s="56" t="n">
        <v>0.05</v>
      </c>
    </row>
    <row r="14" customFormat="false" ht="19.5" hidden="false" customHeight="true" outlineLevel="0" collapsed="false">
      <c r="B14" s="51" t="s">
        <v>81</v>
      </c>
      <c r="C14" s="56" t="n">
        <v>0.25</v>
      </c>
      <c r="D14" s="56" t="n">
        <v>0</v>
      </c>
      <c r="E14" s="56" t="n">
        <v>0</v>
      </c>
    </row>
    <row r="15" customFormat="false" ht="19.5" hidden="false" customHeight="true" outlineLevel="0" collapsed="false">
      <c r="B15" s="49" t="s">
        <v>82</v>
      </c>
      <c r="C15" s="54" t="n">
        <f aca="false">C9+C10+C12</f>
        <v>7145</v>
      </c>
      <c r="D15" s="54" t="n">
        <f aca="false">D9+D10+D12</f>
        <v>7870</v>
      </c>
      <c r="E15" s="54" t="n">
        <f aca="false">E9+E10+E12</f>
        <v>6585</v>
      </c>
    </row>
    <row r="16" customFormat="false" ht="19.5" hidden="false" customHeight="true" outlineLevel="0" collapsed="false">
      <c r="B16" s="51" t="s">
        <v>83</v>
      </c>
      <c r="C16" s="54" t="n">
        <f aca="false">C15*C13</f>
        <v>535.875</v>
      </c>
      <c r="D16" s="54" t="n">
        <f aca="false">D15*D13</f>
        <v>944.4</v>
      </c>
      <c r="E16" s="54" t="n">
        <f aca="false">E15*E13</f>
        <v>329.25</v>
      </c>
    </row>
    <row r="17" customFormat="false" ht="19.5" hidden="false" customHeight="true" outlineLevel="0" collapsed="false">
      <c r="B17" s="49" t="s">
        <v>84</v>
      </c>
      <c r="C17" s="54" t="n">
        <f aca="false">C15*C14</f>
        <v>1786.25</v>
      </c>
      <c r="D17" s="54" t="n">
        <f aca="false">D15*D14</f>
        <v>0</v>
      </c>
      <c r="E17" s="54" t="n">
        <f aca="false">E15*E14</f>
        <v>0</v>
      </c>
    </row>
    <row r="18" customFormat="false" ht="19.5" hidden="false" customHeight="true" outlineLevel="0" collapsed="false">
      <c r="B18" s="51" t="s">
        <v>85</v>
      </c>
      <c r="C18" s="54" t="n">
        <f aca="false">MAX(MIN(C15*0.003464,614.35),31.67)</f>
        <v>31.67</v>
      </c>
      <c r="D18" s="54" t="n">
        <f aca="false">MAX(MIN(D15*0.003464,614.35),31.67)</f>
        <v>31.67</v>
      </c>
      <c r="E18" s="54" t="n">
        <f aca="false">MAX(MIN(E15*0.003464,614.35),31.67)</f>
        <v>31.67</v>
      </c>
    </row>
    <row r="19" customFormat="false" ht="19.5" hidden="false" customHeight="true" outlineLevel="0" collapsed="false">
      <c r="B19" s="49" t="s">
        <v>86</v>
      </c>
      <c r="C19" s="54" t="n">
        <f aca="false">C15*0.00125</f>
        <v>8.93125</v>
      </c>
      <c r="D19" s="54" t="n">
        <f aca="false">D15*0.00125</f>
        <v>9.8375</v>
      </c>
      <c r="E19" s="54" t="n">
        <f aca="false">E15*0.00125</f>
        <v>8.23125</v>
      </c>
    </row>
    <row r="20" customFormat="false" ht="19.5" hidden="false" customHeight="true" outlineLevel="0" collapsed="false">
      <c r="B20" s="51" t="s">
        <v>87</v>
      </c>
      <c r="C20" s="55" t="n">
        <v>530</v>
      </c>
      <c r="D20" s="55" t="n">
        <v>530</v>
      </c>
      <c r="E20" s="55" t="n">
        <v>530</v>
      </c>
    </row>
    <row r="21" customFormat="false" ht="19.5" hidden="false" customHeight="true" outlineLevel="0" collapsed="false">
      <c r="B21" s="57" t="s">
        <v>88</v>
      </c>
      <c r="C21" s="58" t="n">
        <f aca="false">C9+C10+C11+C12+C16+C17+C18+C19+C20</f>
        <v>10257.72625</v>
      </c>
      <c r="D21" s="58" t="n">
        <f aca="false">D9+D10+D11+D12+D16+D17+D18+D19+D20</f>
        <v>9565.9075</v>
      </c>
      <c r="E21" s="58" t="n">
        <f aca="false">E9+E10+E11+E12+E16+E17+E18+E19+E20</f>
        <v>7634.15125</v>
      </c>
    </row>
    <row r="22" customFormat="false" ht="19.5" hidden="false" customHeight="true" outlineLevel="0" collapsed="false">
      <c r="B22" s="59" t="s">
        <v>89</v>
      </c>
      <c r="C22" s="60" t="n">
        <f aca="false">IFERROR(C21/C8,0)</f>
        <v>20.5154525</v>
      </c>
      <c r="D22" s="60" t="n">
        <f aca="false">IFERROR(D21/D8,0)</f>
        <v>19.131815</v>
      </c>
      <c r="E22" s="60" t="n">
        <f aca="false">IFERROR(E21/E8,0)</f>
        <v>15.2683025</v>
      </c>
    </row>
  </sheetData>
  <mergeCells count="2">
    <mergeCell ref="B1:E1"/>
    <mergeCell ref="B2:E2"/>
  </mergeCells>
  <conditionalFormatting sqref="C22:E22">
    <cfRule type="colorScale" priority="2">
      <colorScale>
        <cfvo type="min" val="0"/>
        <cfvo type="percentile" val="50"/>
        <cfvo type="max" val="0"/>
        <color rgb="FF92D050"/>
        <color rgb="FFFFFF00"/>
        <color rgb="FFFF6B6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4" min="3" style="0" width="18"/>
    <col collapsed="false" customWidth="true" hidden="false" outlineLevel="0" max="5" min="5" style="0" width="22"/>
    <col collapsed="false" customWidth="true" hidden="false" outlineLevel="0" max="6" min="6" style="0" width="3"/>
  </cols>
  <sheetData>
    <row r="1" customFormat="false" ht="31.5" hidden="false" customHeight="true" outlineLevel="0" collapsed="false">
      <c r="B1" s="45" t="s">
        <v>90</v>
      </c>
      <c r="C1" s="45"/>
      <c r="D1" s="45"/>
      <c r="E1" s="45"/>
    </row>
    <row r="2" customFormat="false" ht="15.75" hidden="false" customHeight="true" outlineLevel="0" collapsed="false">
      <c r="B2" s="61" t="s">
        <v>91</v>
      </c>
      <c r="C2" s="61"/>
      <c r="D2" s="61"/>
      <c r="E2" s="61"/>
    </row>
    <row r="4" customFormat="false" ht="21.75" hidden="false" customHeight="true" outlineLevel="0" collapsed="false">
      <c r="B4" s="48" t="s">
        <v>92</v>
      </c>
      <c r="C4" s="48" t="s">
        <v>93</v>
      </c>
      <c r="D4" s="48" t="s">
        <v>94</v>
      </c>
      <c r="E4" s="48" t="s">
        <v>95</v>
      </c>
    </row>
    <row r="5" customFormat="false" ht="19.5" hidden="false" customHeight="true" outlineLevel="0" collapsed="false">
      <c r="B5" s="62" t="s">
        <v>96</v>
      </c>
      <c r="C5" s="63" t="s">
        <v>97</v>
      </c>
      <c r="D5" s="63" t="s">
        <v>98</v>
      </c>
      <c r="E5" s="63" t="s">
        <v>99</v>
      </c>
    </row>
    <row r="6" customFormat="false" ht="19.5" hidden="false" customHeight="true" outlineLevel="0" collapsed="false">
      <c r="B6" s="64" t="s">
        <v>100</v>
      </c>
      <c r="C6" s="65" t="s">
        <v>101</v>
      </c>
      <c r="D6" s="65" t="s">
        <v>102</v>
      </c>
      <c r="E6" s="65" t="s">
        <v>99</v>
      </c>
    </row>
    <row r="7" customFormat="false" ht="19.5" hidden="false" customHeight="true" outlineLevel="0" collapsed="false">
      <c r="B7" s="62" t="s">
        <v>103</v>
      </c>
      <c r="C7" s="63" t="s">
        <v>104</v>
      </c>
      <c r="D7" s="63" t="s">
        <v>105</v>
      </c>
      <c r="E7" s="63" t="s">
        <v>106</v>
      </c>
    </row>
    <row r="8" customFormat="false" ht="19.5" hidden="false" customHeight="true" outlineLevel="0" collapsed="false">
      <c r="B8" s="64" t="s">
        <v>107</v>
      </c>
      <c r="C8" s="65" t="s">
        <v>108</v>
      </c>
      <c r="D8" s="65" t="s">
        <v>109</v>
      </c>
      <c r="E8" s="65" t="s">
        <v>110</v>
      </c>
    </row>
    <row r="9" customFormat="false" ht="19.5" hidden="false" customHeight="true" outlineLevel="0" collapsed="false">
      <c r="B9" s="62" t="s">
        <v>111</v>
      </c>
      <c r="C9" s="63" t="s">
        <v>112</v>
      </c>
      <c r="D9" s="63" t="s">
        <v>109</v>
      </c>
      <c r="E9" s="63" t="s">
        <v>99</v>
      </c>
    </row>
    <row r="10" customFormat="false" ht="19.5" hidden="false" customHeight="true" outlineLevel="0" collapsed="false">
      <c r="B10" s="64" t="s">
        <v>113</v>
      </c>
      <c r="C10" s="65" t="s">
        <v>114</v>
      </c>
      <c r="D10" s="65" t="s">
        <v>109</v>
      </c>
      <c r="E10" s="66" t="s">
        <v>115</v>
      </c>
    </row>
    <row r="11" customFormat="false" ht="19.5" hidden="false" customHeight="true" outlineLevel="0" collapsed="false">
      <c r="B11" s="62" t="s">
        <v>116</v>
      </c>
      <c r="C11" s="63" t="s">
        <v>117</v>
      </c>
      <c r="D11" s="63" t="s">
        <v>109</v>
      </c>
      <c r="E11" s="67" t="s">
        <v>115</v>
      </c>
    </row>
    <row r="12" customFormat="false" ht="19.5" hidden="false" customHeight="true" outlineLevel="0" collapsed="false">
      <c r="B12" s="64" t="s">
        <v>118</v>
      </c>
      <c r="C12" s="65" t="s">
        <v>119</v>
      </c>
      <c r="D12" s="65" t="s">
        <v>109</v>
      </c>
      <c r="E12" s="65" t="s">
        <v>110</v>
      </c>
    </row>
    <row r="13" customFormat="false" ht="19.5" hidden="false" customHeight="true" outlineLevel="0" collapsed="false">
      <c r="B13" s="62" t="s">
        <v>120</v>
      </c>
      <c r="C13" s="63" t="s">
        <v>121</v>
      </c>
      <c r="D13" s="63" t="s">
        <v>122</v>
      </c>
      <c r="E13" s="67" t="s">
        <v>115</v>
      </c>
    </row>
    <row r="14" customFormat="false" ht="19.5" hidden="false" customHeight="true" outlineLevel="0" collapsed="false">
      <c r="B14" s="64" t="s">
        <v>123</v>
      </c>
      <c r="C14" s="65" t="s">
        <v>124</v>
      </c>
      <c r="D14" s="65" t="s">
        <v>109</v>
      </c>
      <c r="E14" s="66" t="s">
        <v>115</v>
      </c>
    </row>
    <row r="15" customFormat="false" ht="19.5" hidden="false" customHeight="true" outlineLevel="0" collapsed="false">
      <c r="B15" s="62" t="s">
        <v>125</v>
      </c>
      <c r="C15" s="63" t="s">
        <v>126</v>
      </c>
      <c r="D15" s="63" t="s">
        <v>109</v>
      </c>
      <c r="E15" s="63" t="s">
        <v>127</v>
      </c>
    </row>
    <row r="16" customFormat="false" ht="19.5" hidden="false" customHeight="true" outlineLevel="0" collapsed="false">
      <c r="B16" s="64" t="s">
        <v>128</v>
      </c>
      <c r="C16" s="65" t="s">
        <v>129</v>
      </c>
      <c r="D16" s="65" t="s">
        <v>109</v>
      </c>
      <c r="E16" s="65" t="s">
        <v>127</v>
      </c>
    </row>
    <row r="17" customFormat="false" ht="19.5" hidden="false" customHeight="true" outlineLevel="0" collapsed="false">
      <c r="B17" s="62" t="s">
        <v>130</v>
      </c>
      <c r="C17" s="63" t="s">
        <v>131</v>
      </c>
      <c r="D17" s="63" t="s">
        <v>132</v>
      </c>
      <c r="E17" s="67" t="s">
        <v>115</v>
      </c>
    </row>
    <row r="18" customFormat="false" ht="19.5" hidden="false" customHeight="true" outlineLevel="0" collapsed="false">
      <c r="B18" s="64" t="s">
        <v>133</v>
      </c>
      <c r="C18" s="65" t="s">
        <v>134</v>
      </c>
      <c r="D18" s="65" t="s">
        <v>122</v>
      </c>
      <c r="E18" s="65" t="s">
        <v>99</v>
      </c>
    </row>
    <row r="19" customFormat="false" ht="19.5" hidden="false" customHeight="true" outlineLevel="0" collapsed="false">
      <c r="B19" s="62" t="s">
        <v>135</v>
      </c>
      <c r="C19" s="63" t="s">
        <v>136</v>
      </c>
      <c r="D19" s="63" t="s">
        <v>137</v>
      </c>
      <c r="E19" s="67" t="s">
        <v>115</v>
      </c>
    </row>
    <row r="20" customFormat="false" ht="19.5" hidden="false" customHeight="true" outlineLevel="0" collapsed="false">
      <c r="B20" s="64" t="s">
        <v>138</v>
      </c>
      <c r="C20" s="65" t="s">
        <v>139</v>
      </c>
      <c r="D20" s="65" t="s">
        <v>140</v>
      </c>
      <c r="E20" s="66" t="s">
        <v>115</v>
      </c>
    </row>
    <row r="21" customFormat="false" ht="19.5" hidden="false" customHeight="true" outlineLevel="0" collapsed="false">
      <c r="B21" s="62" t="s">
        <v>141</v>
      </c>
      <c r="C21" s="63" t="s">
        <v>142</v>
      </c>
      <c r="D21" s="63" t="s">
        <v>143</v>
      </c>
      <c r="E21" s="63" t="s">
        <v>144</v>
      </c>
    </row>
    <row r="22" customFormat="false" ht="19.5" hidden="false" customHeight="true" outlineLevel="0" collapsed="false">
      <c r="B22" s="64" t="s">
        <v>145</v>
      </c>
      <c r="C22" s="65" t="s">
        <v>146</v>
      </c>
      <c r="D22" s="65" t="s">
        <v>109</v>
      </c>
      <c r="E22" s="65" t="s">
        <v>99</v>
      </c>
    </row>
    <row r="23" customFormat="false" ht="19.5" hidden="false" customHeight="true" outlineLevel="0" collapsed="false">
      <c r="B23" s="62" t="s">
        <v>147</v>
      </c>
      <c r="C23" s="63" t="s">
        <v>148</v>
      </c>
      <c r="D23" s="63" t="s">
        <v>109</v>
      </c>
      <c r="E23" s="63" t="s">
        <v>99</v>
      </c>
    </row>
    <row r="24" customFormat="false" ht="19.5" hidden="false" customHeight="true" outlineLevel="0" collapsed="false">
      <c r="B24" s="64" t="s">
        <v>149</v>
      </c>
      <c r="C24" s="65" t="s">
        <v>150</v>
      </c>
      <c r="D24" s="65" t="s">
        <v>151</v>
      </c>
      <c r="E24" s="65" t="s">
        <v>106</v>
      </c>
    </row>
    <row r="26" customFormat="false" ht="18" hidden="false" customHeight="true" outlineLevel="0" collapsed="false">
      <c r="B26" s="68" t="s">
        <v>152</v>
      </c>
      <c r="C26" s="68"/>
      <c r="D26" s="68"/>
      <c r="E26" s="68"/>
    </row>
  </sheetData>
  <mergeCells count="3">
    <mergeCell ref="B1:E1"/>
    <mergeCell ref="B2:E2"/>
    <mergeCell ref="B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2026-05-20T17:01:31Z</dcterms:created>
  <dc:creator>openpyxl</dc:creator>
  <dc:description/>
  <dc:language>en-US</dc:language>
  <cp:lastModifiedBy/>
  <dcterms:modified xsi:type="dcterms:W3CDTF">2026-05-20T17:01:31Z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